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TAL\Desktop\"/>
    </mc:Choice>
  </mc:AlternateContent>
  <xr:revisionPtr revIDLastSave="0" documentId="13_ncr:1_{4915AA81-7EE0-4631-AF16-735CEF1198A6}" xr6:coauthVersionLast="47" xr6:coauthVersionMax="47" xr10:uidLastSave="{00000000-0000-0000-0000-000000000000}"/>
  <bookViews>
    <workbookView xWindow="-108" yWindow="-108" windowWidth="23256" windowHeight="12456" xr2:uid="{6762A5B2-7DAE-4A96-BE6A-98B394D1AC3F}"/>
  </bookViews>
  <sheets>
    <sheet name="محاسبات حقوق " sheetId="1" r:id="rId1"/>
    <sheet name="Sheet4" sheetId="4" state="veryHidden" r:id="rId2"/>
    <sheet name="جدول موظفی" sheetId="3" state="veryHidden" r:id="rId3"/>
    <sheet name="جدول مالیات حقوق" sheetId="5" state="veryHidden" r:id="rId4"/>
    <sheet name="Sheet2" sheetId="2" state="veryHidden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5" l="1"/>
  <c r="F7" i="5"/>
  <c r="F6" i="5"/>
  <c r="F5" i="5"/>
  <c r="G5" i="5" s="1"/>
  <c r="G6" i="5" s="1"/>
  <c r="G7" i="5" s="1"/>
  <c r="G8" i="5" s="1"/>
  <c r="F4" i="5"/>
  <c r="F34" i="1" l="1"/>
  <c r="F5" i="3" l="1"/>
  <c r="G5" i="3" s="1"/>
  <c r="F6" i="3"/>
  <c r="G6" i="3" s="1"/>
  <c r="F7" i="3"/>
  <c r="G7" i="3" s="1"/>
  <c r="F8" i="3"/>
  <c r="G8" i="3"/>
  <c r="F9" i="3"/>
  <c r="G9" i="3" s="1"/>
  <c r="F10" i="3"/>
  <c r="G10" i="3" s="1"/>
  <c r="F11" i="3"/>
  <c r="G11" i="3"/>
  <c r="F12" i="3"/>
  <c r="G12" i="3" s="1"/>
  <c r="F13" i="3"/>
  <c r="G13" i="3"/>
  <c r="F14" i="3"/>
  <c r="G14" i="3" s="1"/>
  <c r="F4" i="3"/>
  <c r="G4" i="3" s="1"/>
  <c r="F11" i="1"/>
  <c r="I11" i="1"/>
  <c r="L11" i="1"/>
  <c r="C44" i="1" s="1"/>
  <c r="F3" i="3"/>
  <c r="G3" i="3" s="1"/>
  <c r="I59" i="1" l="1"/>
  <c r="L59" i="1"/>
  <c r="AJ31" i="4"/>
  <c r="AI30" i="4"/>
  <c r="AJ30" i="4" s="1"/>
  <c r="B30" i="4"/>
  <c r="B31" i="4" s="1"/>
  <c r="B32" i="4" s="1"/>
  <c r="B33" i="4" s="1"/>
  <c r="AH29" i="4"/>
  <c r="AI29" i="4" s="1"/>
  <c r="AJ29" i="4" s="1"/>
  <c r="AG28" i="4"/>
  <c r="AH28" i="4" s="1"/>
  <c r="AI28" i="4" s="1"/>
  <c r="AJ28" i="4" s="1"/>
  <c r="AF27" i="4"/>
  <c r="AG27" i="4" s="1"/>
  <c r="AH27" i="4" s="1"/>
  <c r="AI27" i="4" s="1"/>
  <c r="AJ27" i="4" s="1"/>
  <c r="AE26" i="4"/>
  <c r="AF26" i="4" s="1"/>
  <c r="AG26" i="4" s="1"/>
  <c r="AH26" i="4" s="1"/>
  <c r="AI26" i="4" s="1"/>
  <c r="AJ26" i="4" s="1"/>
  <c r="AD25" i="4"/>
  <c r="AE25" i="4" s="1"/>
  <c r="AF25" i="4" s="1"/>
  <c r="AG25" i="4" s="1"/>
  <c r="AH25" i="4" s="1"/>
  <c r="AI25" i="4" s="1"/>
  <c r="AJ25" i="4" s="1"/>
  <c r="AC24" i="4"/>
  <c r="AD24" i="4" s="1"/>
  <c r="AE24" i="4" s="1"/>
  <c r="AF24" i="4" s="1"/>
  <c r="AG24" i="4" s="1"/>
  <c r="AH24" i="4" s="1"/>
  <c r="AI24" i="4" s="1"/>
  <c r="AJ24" i="4" s="1"/>
  <c r="AB23" i="4"/>
  <c r="AC23" i="4" s="1"/>
  <c r="AD23" i="4" s="1"/>
  <c r="AE23" i="4" s="1"/>
  <c r="AF23" i="4" s="1"/>
  <c r="AG23" i="4" s="1"/>
  <c r="AH23" i="4" s="1"/>
  <c r="AI23" i="4" s="1"/>
  <c r="AJ23" i="4" s="1"/>
  <c r="AA22" i="4"/>
  <c r="AB22" i="4" s="1"/>
  <c r="AC22" i="4" s="1"/>
  <c r="AD22" i="4" s="1"/>
  <c r="AE22" i="4" s="1"/>
  <c r="AF22" i="4" s="1"/>
  <c r="AG22" i="4" s="1"/>
  <c r="AH22" i="4" s="1"/>
  <c r="AI22" i="4" s="1"/>
  <c r="AJ22" i="4" s="1"/>
  <c r="Z21" i="4"/>
  <c r="AA21" i="4" s="1"/>
  <c r="AB21" i="4" s="1"/>
  <c r="AC21" i="4" s="1"/>
  <c r="AD21" i="4" s="1"/>
  <c r="AE21" i="4" s="1"/>
  <c r="AF21" i="4" s="1"/>
  <c r="AG21" i="4" s="1"/>
  <c r="AH21" i="4" s="1"/>
  <c r="AI21" i="4" s="1"/>
  <c r="AJ21" i="4" s="1"/>
  <c r="Y20" i="4"/>
  <c r="Z20" i="4" s="1"/>
  <c r="AA20" i="4" s="1"/>
  <c r="AB20" i="4" s="1"/>
  <c r="AC20" i="4" s="1"/>
  <c r="AD20" i="4" s="1"/>
  <c r="AE20" i="4" s="1"/>
  <c r="AF20" i="4" s="1"/>
  <c r="AG20" i="4" s="1"/>
  <c r="AH20" i="4" s="1"/>
  <c r="AI20" i="4" s="1"/>
  <c r="AJ20" i="4" s="1"/>
  <c r="X19" i="4"/>
  <c r="Y19" i="4" s="1"/>
  <c r="Z19" i="4" s="1"/>
  <c r="AA19" i="4" s="1"/>
  <c r="AB19" i="4" s="1"/>
  <c r="AC19" i="4" s="1"/>
  <c r="AD19" i="4" s="1"/>
  <c r="AE19" i="4" s="1"/>
  <c r="AF19" i="4" s="1"/>
  <c r="AG19" i="4" s="1"/>
  <c r="AH19" i="4" s="1"/>
  <c r="AI19" i="4" s="1"/>
  <c r="AJ19" i="4" s="1"/>
  <c r="W18" i="4"/>
  <c r="X18" i="4" s="1"/>
  <c r="Y18" i="4" s="1"/>
  <c r="Z18" i="4" s="1"/>
  <c r="AA18" i="4" s="1"/>
  <c r="AB18" i="4" s="1"/>
  <c r="AC18" i="4" s="1"/>
  <c r="AD18" i="4" s="1"/>
  <c r="AE18" i="4" s="1"/>
  <c r="AF18" i="4" s="1"/>
  <c r="AG18" i="4" s="1"/>
  <c r="AH18" i="4" s="1"/>
  <c r="AI18" i="4" s="1"/>
  <c r="AJ18" i="4" s="1"/>
  <c r="B18" i="4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V17" i="4"/>
  <c r="W17" i="4" s="1"/>
  <c r="X17" i="4" s="1"/>
  <c r="Y17" i="4" s="1"/>
  <c r="Z17" i="4" s="1"/>
  <c r="AA17" i="4" s="1"/>
  <c r="AB17" i="4" s="1"/>
  <c r="AC17" i="4" s="1"/>
  <c r="AD17" i="4" s="1"/>
  <c r="AE17" i="4" s="1"/>
  <c r="AF17" i="4" s="1"/>
  <c r="AG17" i="4" s="1"/>
  <c r="AH17" i="4" s="1"/>
  <c r="AI17" i="4" s="1"/>
  <c r="AJ17" i="4" s="1"/>
  <c r="B17" i="4"/>
  <c r="U16" i="4"/>
  <c r="V16" i="4" s="1"/>
  <c r="W16" i="4" s="1"/>
  <c r="X16" i="4" s="1"/>
  <c r="Y16" i="4" s="1"/>
  <c r="Z16" i="4" s="1"/>
  <c r="AA16" i="4" s="1"/>
  <c r="AB16" i="4" s="1"/>
  <c r="AC16" i="4" s="1"/>
  <c r="AD16" i="4" s="1"/>
  <c r="AE16" i="4" s="1"/>
  <c r="AF16" i="4" s="1"/>
  <c r="AG16" i="4" s="1"/>
  <c r="AH16" i="4" s="1"/>
  <c r="AI16" i="4" s="1"/>
  <c r="AJ16" i="4" s="1"/>
  <c r="U15" i="4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AI15" i="4" s="1"/>
  <c r="AJ15" i="4" s="1"/>
  <c r="U14" i="4"/>
  <c r="V14" i="4" s="1"/>
  <c r="W14" i="4" s="1"/>
  <c r="X14" i="4" s="1"/>
  <c r="Y14" i="4" s="1"/>
  <c r="Z14" i="4" s="1"/>
  <c r="AA14" i="4" s="1"/>
  <c r="AB14" i="4" s="1"/>
  <c r="AC14" i="4" s="1"/>
  <c r="AD14" i="4" s="1"/>
  <c r="AE14" i="4" s="1"/>
  <c r="AF14" i="4" s="1"/>
  <c r="AG14" i="4" s="1"/>
  <c r="AH14" i="4" s="1"/>
  <c r="AI14" i="4" s="1"/>
  <c r="AJ14" i="4" s="1"/>
  <c r="S14" i="4"/>
  <c r="U13" i="4"/>
  <c r="V13" i="4" s="1"/>
  <c r="W13" i="4" s="1"/>
  <c r="X13" i="4" s="1"/>
  <c r="Y13" i="4" s="1"/>
  <c r="Z13" i="4" s="1"/>
  <c r="AA13" i="4" s="1"/>
  <c r="AB13" i="4" s="1"/>
  <c r="AC13" i="4" s="1"/>
  <c r="AD13" i="4" s="1"/>
  <c r="AE13" i="4" s="1"/>
  <c r="AF13" i="4" s="1"/>
  <c r="AG13" i="4" s="1"/>
  <c r="AH13" i="4" s="1"/>
  <c r="AI13" i="4" s="1"/>
  <c r="AJ13" i="4" s="1"/>
  <c r="R13" i="4"/>
  <c r="S13" i="4" s="1"/>
  <c r="U12" i="4"/>
  <c r="V12" i="4" s="1"/>
  <c r="W12" i="4" s="1"/>
  <c r="X12" i="4" s="1"/>
  <c r="Y12" i="4" s="1"/>
  <c r="Z12" i="4" s="1"/>
  <c r="AA12" i="4" s="1"/>
  <c r="AB12" i="4" s="1"/>
  <c r="AC12" i="4" s="1"/>
  <c r="AD12" i="4" s="1"/>
  <c r="AE12" i="4" s="1"/>
  <c r="AF12" i="4" s="1"/>
  <c r="AG12" i="4" s="1"/>
  <c r="AH12" i="4" s="1"/>
  <c r="AI12" i="4" s="1"/>
  <c r="AJ12" i="4" s="1"/>
  <c r="Q12" i="4"/>
  <c r="R12" i="4" s="1"/>
  <c r="S12" i="4" s="1"/>
  <c r="U11" i="4"/>
  <c r="V11" i="4" s="1"/>
  <c r="W11" i="4" s="1"/>
  <c r="X11" i="4" s="1"/>
  <c r="Y11" i="4" s="1"/>
  <c r="Z11" i="4" s="1"/>
  <c r="AA11" i="4" s="1"/>
  <c r="AB11" i="4" s="1"/>
  <c r="AC11" i="4" s="1"/>
  <c r="AD11" i="4" s="1"/>
  <c r="AE11" i="4" s="1"/>
  <c r="AF11" i="4" s="1"/>
  <c r="AG11" i="4" s="1"/>
  <c r="AH11" i="4" s="1"/>
  <c r="AI11" i="4" s="1"/>
  <c r="AJ11" i="4" s="1"/>
  <c r="Q11" i="4"/>
  <c r="R11" i="4" s="1"/>
  <c r="S11" i="4" s="1"/>
  <c r="P11" i="4"/>
  <c r="U10" i="4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O10" i="4"/>
  <c r="P10" i="4" s="1"/>
  <c r="Q10" i="4" s="1"/>
  <c r="R10" i="4" s="1"/>
  <c r="S10" i="4" s="1"/>
  <c r="U9" i="4"/>
  <c r="V9" i="4" s="1"/>
  <c r="W9" i="4" s="1"/>
  <c r="X9" i="4" s="1"/>
  <c r="Y9" i="4" s="1"/>
  <c r="Z9" i="4" s="1"/>
  <c r="AA9" i="4" s="1"/>
  <c r="AB9" i="4" s="1"/>
  <c r="AC9" i="4" s="1"/>
  <c r="AD9" i="4" s="1"/>
  <c r="AE9" i="4" s="1"/>
  <c r="AF9" i="4" s="1"/>
  <c r="AG9" i="4" s="1"/>
  <c r="AH9" i="4" s="1"/>
  <c r="AI9" i="4" s="1"/>
  <c r="AJ9" i="4" s="1"/>
  <c r="N9" i="4"/>
  <c r="O9" i="4" s="1"/>
  <c r="P9" i="4" s="1"/>
  <c r="Q9" i="4" s="1"/>
  <c r="R9" i="4" s="1"/>
  <c r="S9" i="4" s="1"/>
  <c r="M8" i="4"/>
  <c r="N8" i="4" s="1"/>
  <c r="O8" i="4" s="1"/>
  <c r="P8" i="4" s="1"/>
  <c r="Q8" i="4" s="1"/>
  <c r="R8" i="4" s="1"/>
  <c r="S8" i="4" s="1"/>
  <c r="T8" i="4" s="1"/>
  <c r="U8" i="4" s="1"/>
  <c r="V8" i="4" s="1"/>
  <c r="W8" i="4" s="1"/>
  <c r="X8" i="4" s="1"/>
  <c r="Y8" i="4" s="1"/>
  <c r="Z8" i="4" s="1"/>
  <c r="AA8" i="4" s="1"/>
  <c r="AB8" i="4" s="1"/>
  <c r="AC8" i="4" s="1"/>
  <c r="AD8" i="4" s="1"/>
  <c r="AE8" i="4" s="1"/>
  <c r="AF8" i="4" s="1"/>
  <c r="AG8" i="4" s="1"/>
  <c r="AH8" i="4" s="1"/>
  <c r="AI8" i="4" s="1"/>
  <c r="AJ8" i="4" s="1"/>
  <c r="L7" i="4"/>
  <c r="M7" i="4" s="1"/>
  <c r="N7" i="4" s="1"/>
  <c r="O7" i="4" s="1"/>
  <c r="P7" i="4" s="1"/>
  <c r="Q7" i="4" s="1"/>
  <c r="R7" i="4" s="1"/>
  <c r="S7" i="4" s="1"/>
  <c r="T7" i="4" s="1"/>
  <c r="U7" i="4" s="1"/>
  <c r="V7" i="4" s="1"/>
  <c r="W7" i="4" s="1"/>
  <c r="X7" i="4" s="1"/>
  <c r="Y7" i="4" s="1"/>
  <c r="Z7" i="4" s="1"/>
  <c r="AA7" i="4" s="1"/>
  <c r="AB7" i="4" s="1"/>
  <c r="AC7" i="4" s="1"/>
  <c r="AD7" i="4" s="1"/>
  <c r="AE7" i="4" s="1"/>
  <c r="AF7" i="4" s="1"/>
  <c r="AG7" i="4" s="1"/>
  <c r="AH7" i="4" s="1"/>
  <c r="AI7" i="4" s="1"/>
  <c r="AJ7" i="4" s="1"/>
  <c r="K6" i="4"/>
  <c r="L6" i="4" s="1"/>
  <c r="M6" i="4" s="1"/>
  <c r="N6" i="4" s="1"/>
  <c r="O6" i="4" s="1"/>
  <c r="P6" i="4" s="1"/>
  <c r="Q6" i="4" s="1"/>
  <c r="R6" i="4" s="1"/>
  <c r="S6" i="4" s="1"/>
  <c r="T6" i="4" s="1"/>
  <c r="U6" i="4" s="1"/>
  <c r="V6" i="4" s="1"/>
  <c r="W6" i="4" s="1"/>
  <c r="X6" i="4" s="1"/>
  <c r="Y6" i="4" s="1"/>
  <c r="Z6" i="4" s="1"/>
  <c r="AA6" i="4" s="1"/>
  <c r="AB6" i="4" s="1"/>
  <c r="AC6" i="4" s="1"/>
  <c r="AD6" i="4" s="1"/>
  <c r="AE6" i="4" s="1"/>
  <c r="AF6" i="4" s="1"/>
  <c r="AG6" i="4" s="1"/>
  <c r="AH6" i="4" s="1"/>
  <c r="AI6" i="4" s="1"/>
  <c r="AJ6" i="4" s="1"/>
  <c r="J5" i="4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AA5" i="4" s="1"/>
  <c r="AB5" i="4" s="1"/>
  <c r="AC5" i="4" s="1"/>
  <c r="AD5" i="4" s="1"/>
  <c r="AE5" i="4" s="1"/>
  <c r="AF5" i="4" s="1"/>
  <c r="AG5" i="4" s="1"/>
  <c r="AH5" i="4" s="1"/>
  <c r="AI5" i="4" s="1"/>
  <c r="AJ5" i="4" s="1"/>
  <c r="I4" i="4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AF4" i="4" s="1"/>
  <c r="AG4" i="4" s="1"/>
  <c r="AH4" i="4" s="1"/>
  <c r="AI4" i="4" s="1"/>
  <c r="AJ4" i="4" s="1"/>
  <c r="H3" i="4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AH3" i="4" s="1"/>
  <c r="AI3" i="4" s="1"/>
  <c r="AJ3" i="4" s="1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G2" i="4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AF2" i="4" s="1"/>
  <c r="AG2" i="4" s="1"/>
  <c r="AH2" i="4" s="1"/>
  <c r="AI2" i="4" s="1"/>
  <c r="AJ2" i="4" s="1"/>
  <c r="C11" i="1" l="1"/>
  <c r="L17" i="1" s="1"/>
  <c r="I17" i="1" l="1"/>
  <c r="F17" i="1" s="1"/>
  <c r="I23" i="1" s="1"/>
  <c r="F23" i="1" s="1"/>
  <c r="C23" i="1" l="1"/>
  <c r="L39" i="1" l="1"/>
  <c r="C39" i="1"/>
  <c r="I39" i="1"/>
  <c r="F39" i="1"/>
  <c r="L49" i="1"/>
  <c r="I34" i="1"/>
  <c r="C34" i="1"/>
  <c r="I49" i="1" l="1"/>
  <c r="F59" i="1"/>
  <c r="L54" i="1" l="1"/>
  <c r="I54" i="1" l="1"/>
  <c r="F49" i="1" s="1"/>
  <c r="C54" i="1"/>
  <c r="F54" i="1"/>
  <c r="C49" i="1" l="1"/>
</calcChain>
</file>

<file path=xl/sharedStrings.xml><?xml version="1.0" encoding="utf-8"?>
<sst xmlns="http://schemas.openxmlformats.org/spreadsheetml/2006/main" count="121" uniqueCount="104">
  <si>
    <t>روز های ماه</t>
  </si>
  <si>
    <t>روزهای جمعه</t>
  </si>
  <si>
    <t>روزهای تعطیلات رسمی</t>
  </si>
  <si>
    <t>روزهای کاری</t>
  </si>
  <si>
    <t>-</t>
  </si>
  <si>
    <t>=</t>
  </si>
  <si>
    <t>ساعت متوسط کاری</t>
  </si>
  <si>
    <t>ساعت موظفی</t>
  </si>
  <si>
    <t>×</t>
  </si>
  <si>
    <t>ساعت کارکرد</t>
  </si>
  <si>
    <t>ساعت اضافه کاری</t>
  </si>
  <si>
    <t>روزهای کارکرد</t>
  </si>
  <si>
    <t>دستمزد روزانه</t>
  </si>
  <si>
    <t>وضعیت تاهل</t>
  </si>
  <si>
    <t>تعداد فرزند</t>
  </si>
  <si>
    <t>سال استخدام</t>
  </si>
  <si>
    <t>مجرد</t>
  </si>
  <si>
    <t>متاهل</t>
  </si>
  <si>
    <t>حق مسکن</t>
  </si>
  <si>
    <t>حق اولاد</t>
  </si>
  <si>
    <t>حق تاهل</t>
  </si>
  <si>
    <t>حقوق پایه ماهانه</t>
  </si>
  <si>
    <t>اضافه کاری</t>
  </si>
  <si>
    <t>حقوق ناخالص</t>
  </si>
  <si>
    <t>حقوق مشمول بیمه</t>
  </si>
  <si>
    <t>ماه</t>
  </si>
  <si>
    <t>تعداد روز ماه</t>
  </si>
  <si>
    <t>تعداد روز جمعه</t>
  </si>
  <si>
    <t>تعداد روز تعطیلات رسمی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</si>
  <si>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</si>
  <si>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</si>
  <si>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</si>
  <si>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</si>
  <si>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</si>
  <si>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</si>
  <si>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</si>
  <si>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</si>
  <si>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</si>
  <si>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</si>
  <si>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</si>
  <si>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</si>
  <si>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سال</t>
  </si>
  <si>
    <t>حداقل مزد روزانه</t>
  </si>
  <si>
    <t>درصد افزایش مزد</t>
  </si>
  <si>
    <t>مبلغ ثابت</t>
  </si>
  <si>
    <t>افزایش پایه سنوات</t>
  </si>
  <si>
    <t>مزد ثابت در سال 1372</t>
  </si>
  <si>
    <t>مزد ثابت در سال 1373</t>
  </si>
  <si>
    <t>مزد ثابت در سال 1374</t>
  </si>
  <si>
    <t>مزد ثابت در سال 1375</t>
  </si>
  <si>
    <t>مزد ثابت در سال 1376</t>
  </si>
  <si>
    <t>مزد ثابت در سال 1377</t>
  </si>
  <si>
    <t>مزد ثابت در سال 1378</t>
  </si>
  <si>
    <t>مزد ثابت در سال 1379</t>
  </si>
  <si>
    <t>مزد ثابت در سال 1380</t>
  </si>
  <si>
    <t>مزد ثابت در سال 1381</t>
  </si>
  <si>
    <t>مزد ثابت در سال 1382</t>
  </si>
  <si>
    <t>مزد ثابت در سال 1383</t>
  </si>
  <si>
    <t>مزد ثابت در سال 1384</t>
  </si>
  <si>
    <t>مزد ثابت در سال 1385</t>
  </si>
  <si>
    <t>مزد ثابت در سال 1386</t>
  </si>
  <si>
    <t>مزد ثابت در سال 1387</t>
  </si>
  <si>
    <t>مزد ثابت در سال 1388</t>
  </si>
  <si>
    <t>مزد ثابت در سال 1389</t>
  </si>
  <si>
    <t>مزد ثابت در سال 1390</t>
  </si>
  <si>
    <t>مزد ثابت در سال 1391</t>
  </si>
  <si>
    <t>مزد ثابت در سال 1392</t>
  </si>
  <si>
    <t>مزد ثابت در سال 1393</t>
  </si>
  <si>
    <t>مزد ثابت در سال 1394</t>
  </si>
  <si>
    <t>مزد ثابت در سال 1395</t>
  </si>
  <si>
    <t>مزد ثابت در سال 1396</t>
  </si>
  <si>
    <t>مزد ثابت در سال 1397</t>
  </si>
  <si>
    <t>مزد ثابت در سال 1398</t>
  </si>
  <si>
    <t>مزد ثابت در سال 1399</t>
  </si>
  <si>
    <t>مزد ثابت در سال 1400</t>
  </si>
  <si>
    <t>مزد ثابت در سال 1401</t>
  </si>
  <si>
    <t>مزد ثابت در سال 1402</t>
  </si>
  <si>
    <t>حق جذب</t>
  </si>
  <si>
    <t>حق مسئولیت</t>
  </si>
  <si>
    <t>مزد ثابت روزانه</t>
  </si>
  <si>
    <t>سابقه بیمه (ماه)</t>
  </si>
  <si>
    <t>ساعت موظفی سال 1404</t>
  </si>
  <si>
    <t>پایه سنوات روزانه</t>
  </si>
  <si>
    <t>پایه سنوات ماهانه</t>
  </si>
  <si>
    <t>بن خواروبار</t>
  </si>
  <si>
    <t>مزد ثابت در سال 1404</t>
  </si>
  <si>
    <t>حق ایاب و ذهاب</t>
  </si>
  <si>
    <t>حق بیمه سهم کارفرما (20%)</t>
  </si>
  <si>
    <t>حق بیمه بیکاری (3%)</t>
  </si>
  <si>
    <t>حق بیمه سهم کارگر (7%)</t>
  </si>
  <si>
    <t>حقوق خالص</t>
  </si>
  <si>
    <t>بازخرید ایام مرخصی (روزانه)</t>
  </si>
  <si>
    <t>پلکان مالیات حقوق (ماهیانه) 1403</t>
  </si>
  <si>
    <t>ردیف</t>
  </si>
  <si>
    <t>شروع بازه</t>
  </si>
  <si>
    <t>پایان بازه</t>
  </si>
  <si>
    <t>نرخ مالیات</t>
  </si>
  <si>
    <t>مبلغ مالیات پله</t>
  </si>
  <si>
    <t>مالیات تجمیعی</t>
  </si>
  <si>
    <t xml:space="preserve"> کسورات</t>
  </si>
  <si>
    <t>نکته : تنها فیلدهای با رنگ خاکستری باید از طریق کاربر تکمیل شوند.</t>
  </si>
  <si>
    <t>محاسبه حقوق 1404 (موسسه آموزش حسابداری محاسبان)</t>
  </si>
  <si>
    <t>سنوات پایان خدمت (سالانه)</t>
  </si>
  <si>
    <t>عیدی و پاداش (سالانه)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</si>
</sst>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charset val="178"/>
      <scheme val="minor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  <font>
      <b/>
      <sz val="30"/>
      <color theme="1"/>
      <name val="B Nazanin"/>
      <charset val="178"/>
    </font>
    <font>
      <b/>
      <sz val="24"/>
      <color theme="1"/>
      <name val="B Nazanin"/>
      <charset val="178"/>
    </font>
    <font>
      <b/>
      <sz val="14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3" fontId="2" fillId="4" borderId="19" xfId="0" applyNumberFormat="1" applyFont="1" applyFill="1" applyBorder="1" applyAlignment="1">
      <alignment horizontal="center" vertical="center"/>
    </xf>
    <xf numFmtId="9" fontId="2" fillId="4" borderId="19" xfId="0" applyNumberFormat="1" applyFont="1" applyFill="1" applyBorder="1" applyAlignment="1">
      <alignment horizontal="center" vertical="center"/>
    </xf>
    <xf numFmtId="3" fontId="2" fillId="4" borderId="20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9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1" fillId="5" borderId="20" xfId="0" applyNumberFormat="1" applyFont="1" applyFill="1" applyBorder="1" applyAlignment="1">
      <alignment horizontal="center" vertical="center"/>
    </xf>
    <xf numFmtId="1" fontId="1" fillId="5" borderId="23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3" fontId="2" fillId="4" borderId="40" xfId="0" applyNumberFormat="1" applyFont="1" applyFill="1" applyBorder="1" applyAlignment="1">
      <alignment horizontal="center" vertical="center"/>
    </xf>
    <xf numFmtId="9" fontId="2" fillId="4" borderId="40" xfId="0" applyNumberFormat="1" applyFont="1" applyFill="1" applyBorder="1" applyAlignment="1">
      <alignment horizontal="center" vertical="center"/>
    </xf>
    <xf numFmtId="3" fontId="2" fillId="4" borderId="41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42" xfId="0" applyBorder="1"/>
    <xf numFmtId="3" fontId="2" fillId="0" borderId="23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3" fontId="1" fillId="0" borderId="43" xfId="0" applyNumberFormat="1" applyFont="1" applyBorder="1" applyAlignment="1">
      <alignment horizontal="center" vertical="center"/>
    </xf>
    <xf numFmtId="9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3" borderId="14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Alignment="1" applyProtection="1">
      <alignment horizontal="center" vertical="center"/>
      <protection locked="0" hidden="1"/>
    </xf>
    <xf numFmtId="0" fontId="1" fillId="3" borderId="15" xfId="0" applyFont="1" applyFill="1" applyBorder="1" applyAlignment="1" applyProtection="1">
      <alignment horizontal="center" vertical="center"/>
      <protection locked="0" hidden="1"/>
    </xf>
    <xf numFmtId="0" fontId="1" fillId="3" borderId="6" xfId="0" applyFont="1" applyFill="1" applyBorder="1" applyAlignment="1" applyProtection="1">
      <alignment horizontal="center" vertical="center"/>
      <protection locked="0" hidden="1"/>
    </xf>
    <xf numFmtId="0" fontId="1" fillId="3" borderId="16" xfId="0" applyFont="1" applyFill="1" applyBorder="1" applyAlignment="1" applyProtection="1">
      <alignment horizontal="center" vertical="center"/>
      <protection locked="0" hidden="1"/>
    </xf>
    <xf numFmtId="0" fontId="1" fillId="3" borderId="17" xfId="0" applyFont="1" applyFill="1" applyBorder="1" applyAlignment="1" applyProtection="1">
      <alignment horizontal="center" vertical="center"/>
      <protection locked="0" hidden="1"/>
    </xf>
    <xf numFmtId="3" fontId="1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9" xfId="0" applyFont="1" applyFill="1" applyBorder="1" applyAlignment="1" applyProtection="1">
      <alignment horizontal="center" vertical="center"/>
      <protection locked="0" hidden="1"/>
    </xf>
    <xf numFmtId="0" fontId="1" fillId="3" borderId="11" xfId="0" applyFont="1" applyFill="1" applyBorder="1" applyAlignment="1" applyProtection="1">
      <alignment horizontal="center" vertical="center"/>
      <protection locked="0" hidden="1"/>
    </xf>
    <xf numFmtId="3" fontId="1" fillId="3" borderId="9" xfId="0" applyNumberFormat="1" applyFont="1" applyFill="1" applyBorder="1" applyAlignment="1" applyProtection="1">
      <alignment horizontal="center" vertical="center"/>
      <protection locked="0" hidden="1"/>
    </xf>
    <xf numFmtId="3" fontId="1" fillId="3" borderId="11" xfId="0" applyNumberFormat="1" applyFont="1" applyFill="1" applyBorder="1" applyAlignment="1" applyProtection="1">
      <alignment horizontal="center" vertical="center"/>
      <protection locked="0" hidden="1"/>
    </xf>
    <xf numFmtId="3" fontId="1" fillId="6" borderId="9" xfId="0" applyNumberFormat="1" applyFont="1" applyFill="1" applyBorder="1" applyAlignment="1" applyProtection="1">
      <alignment horizontal="center" vertical="center"/>
      <protection locked="0" hidden="1"/>
    </xf>
    <xf numFmtId="3" fontId="1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9" xfId="0" applyFont="1" applyFill="1" applyBorder="1" applyAlignment="1" applyProtection="1">
      <alignment horizontal="center" vertical="center"/>
      <protection locked="0" hidden="1"/>
    </xf>
    <xf numFmtId="0" fontId="1" fillId="6" borderId="11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Alignment="1" applyProtection="1">
      <alignment horizontal="center" vertical="center"/>
      <protection locked="0" hidden="1"/>
    </xf>
    <xf numFmtId="0" fontId="1" fillId="6" borderId="3" xfId="0" applyFont="1" applyFill="1" applyBorder="1" applyAlignment="1" applyProtection="1">
      <alignment horizontal="center" vertical="center"/>
      <protection locked="0" hidden="1"/>
    </xf>
    <xf numFmtId="0" fontId="1" fillId="6" borderId="5" xfId="0" applyFont="1" applyFill="1" applyBorder="1" applyAlignment="1" applyProtection="1">
      <alignment horizontal="center" vertical="center"/>
      <protection locked="0" hidden="1"/>
    </xf>
    <xf numFmtId="0" fontId="4" fillId="6" borderId="33" xfId="0" applyFont="1" applyFill="1" applyBorder="1" applyAlignment="1" applyProtection="1">
      <alignment horizontal="center" vertical="center"/>
      <protection locked="0" hidden="1"/>
    </xf>
    <xf numFmtId="0" fontId="4" fillId="6" borderId="34" xfId="0" applyFont="1" applyFill="1" applyBorder="1" applyAlignment="1" applyProtection="1">
      <alignment horizontal="center" vertical="center"/>
      <protection locked="0" hidden="1"/>
    </xf>
    <xf numFmtId="0" fontId="4" fillId="6" borderId="35" xfId="0" applyFont="1" applyFill="1" applyBorder="1" applyAlignment="1" applyProtection="1">
      <alignment horizontal="center" vertical="center"/>
      <protection locked="0" hidden="1"/>
    </xf>
    <xf numFmtId="0" fontId="4" fillId="6" borderId="36" xfId="0" applyFont="1" applyFill="1" applyBorder="1" applyAlignment="1" applyProtection="1">
      <alignment horizontal="center" vertical="center"/>
      <protection locked="0" hidden="1"/>
    </xf>
    <xf numFmtId="0" fontId="4" fillId="6" borderId="37" xfId="0" applyFont="1" applyFill="1" applyBorder="1" applyAlignment="1" applyProtection="1">
      <alignment horizontal="center" vertical="center"/>
      <protection locked="0" hidden="1"/>
    </xf>
    <xf numFmtId="0" fontId="4" fillId="6" borderId="38" xfId="0" applyFont="1" applyFill="1" applyBorder="1" applyAlignment="1" applyProtection="1">
      <alignment horizontal="center" vertical="center"/>
      <protection locked="0" hidden="1"/>
    </xf>
    <xf numFmtId="3" fontId="1" fillId="3" borderId="0" xfId="0" applyNumberFormat="1" applyFont="1" applyFill="1" applyAlignment="1" applyProtection="1">
      <alignment horizontal="center" vertical="center"/>
      <protection locked="0" hidden="1"/>
    </xf>
    <xf numFmtId="0" fontId="1" fillId="0" borderId="43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3" fontId="1" fillId="3" borderId="9" xfId="0" applyNumberFormat="1" applyFont="1" applyFill="1" applyBorder="1" applyAlignment="1" applyProtection="1">
      <alignment horizontal="center" vertical="center"/>
      <protection hidden="1"/>
    </xf>
    <xf numFmtId="3" fontId="1" fillId="3" borderId="11" xfId="0" applyNumberFormat="1" applyFont="1" applyFill="1" applyBorder="1" applyAlignment="1" applyProtection="1">
      <alignment horizontal="center" vertical="center"/>
      <protection hidden="1"/>
    </xf>
    <xf numFmtId="3" fontId="1" fillId="2" borderId="9" xfId="0" applyNumberFormat="1" applyFont="1" applyFill="1" applyBorder="1" applyAlignment="1" applyProtection="1">
      <alignment horizontal="center" vertical="center"/>
      <protection hidden="1"/>
    </xf>
    <xf numFmtId="3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ETAL\Desktop\&#1662;&#1575;&#1740;&#1607;%20&#1587;&#1606;&#1608;&#1575;&#1578;.xlsx" TargetMode="External"/><Relationship Id="rId1" Type="http://schemas.openxmlformats.org/officeDocument/2006/relationships/externalLinkPath" Target="&#1662;&#1575;&#1740;&#1607;%20&#1587;&#1606;&#1608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C4">
            <v>0.1</v>
          </cell>
          <cell r="D4">
            <v>1050</v>
          </cell>
          <cell r="E4">
            <v>100</v>
          </cell>
        </row>
        <row r="5">
          <cell r="C5">
            <v>7.0000000000000007E-2</v>
          </cell>
          <cell r="D5">
            <v>1200</v>
          </cell>
          <cell r="E5">
            <v>125</v>
          </cell>
        </row>
        <row r="6">
          <cell r="C6">
            <v>0.22800000000000001</v>
          </cell>
          <cell r="D6">
            <v>0</v>
          </cell>
          <cell r="E6">
            <v>125</v>
          </cell>
        </row>
        <row r="7">
          <cell r="C7">
            <v>0.185</v>
          </cell>
          <cell r="D7">
            <v>0</v>
          </cell>
          <cell r="E7">
            <v>150</v>
          </cell>
        </row>
        <row r="8">
          <cell r="C8">
            <v>0.2</v>
          </cell>
          <cell r="D8">
            <v>0</v>
          </cell>
          <cell r="E8">
            <v>210</v>
          </cell>
        </row>
        <row r="9">
          <cell r="C9">
            <v>0.1</v>
          </cell>
          <cell r="D9">
            <v>2000</v>
          </cell>
          <cell r="E9">
            <v>380</v>
          </cell>
        </row>
        <row r="10">
          <cell r="C10">
            <v>0.05</v>
          </cell>
          <cell r="D10">
            <v>2900</v>
          </cell>
          <cell r="E10">
            <v>470</v>
          </cell>
        </row>
        <row r="11">
          <cell r="C11">
            <v>4.4999999999999998E-2</v>
          </cell>
          <cell r="D11">
            <v>3500</v>
          </cell>
          <cell r="E11">
            <v>580</v>
          </cell>
        </row>
        <row r="12">
          <cell r="C12">
            <v>0.05</v>
          </cell>
          <cell r="D12">
            <v>4000</v>
          </cell>
          <cell r="E12">
            <v>710</v>
          </cell>
        </row>
        <row r="13">
          <cell r="C13">
            <v>0</v>
          </cell>
          <cell r="D13">
            <v>7088</v>
          </cell>
          <cell r="E13">
            <v>900</v>
          </cell>
        </row>
        <row r="14">
          <cell r="C14">
            <v>0</v>
          </cell>
          <cell r="D14">
            <v>5330</v>
          </cell>
          <cell r="E14">
            <v>1020</v>
          </cell>
        </row>
        <row r="15">
          <cell r="C15">
            <v>0.1</v>
          </cell>
          <cell r="D15">
            <v>5000</v>
          </cell>
          <cell r="E15">
            <v>1250</v>
          </cell>
        </row>
        <row r="16">
          <cell r="C16">
            <v>0.1</v>
          </cell>
          <cell r="D16">
            <v>0</v>
          </cell>
          <cell r="E16">
            <v>1250</v>
          </cell>
        </row>
        <row r="17">
          <cell r="C17">
            <v>0.05</v>
          </cell>
          <cell r="D17">
            <v>9150</v>
          </cell>
          <cell r="E17">
            <v>1250</v>
          </cell>
        </row>
        <row r="18">
          <cell r="C18">
            <v>0.05</v>
          </cell>
          <cell r="D18">
            <v>10980</v>
          </cell>
          <cell r="E18">
            <v>1250</v>
          </cell>
        </row>
        <row r="19">
          <cell r="C19">
            <v>7.0000000000000007E-2</v>
          </cell>
          <cell r="D19">
            <v>7011</v>
          </cell>
          <cell r="E19">
            <v>2000</v>
          </cell>
        </row>
        <row r="20">
          <cell r="C20">
            <v>0.06</v>
          </cell>
          <cell r="D20">
            <v>3040</v>
          </cell>
          <cell r="E20">
            <v>2000</v>
          </cell>
        </row>
        <row r="21">
          <cell r="C21">
            <v>7.0000000000000007E-2</v>
          </cell>
          <cell r="D21">
            <v>12093</v>
          </cell>
          <cell r="E21">
            <v>2500</v>
          </cell>
        </row>
        <row r="22">
          <cell r="C22">
            <v>0.1</v>
          </cell>
          <cell r="D22">
            <v>19485</v>
          </cell>
          <cell r="E22">
            <v>3000</v>
          </cell>
        </row>
        <row r="23">
          <cell r="C23">
            <v>0.12</v>
          </cell>
          <cell r="D23">
            <v>21110</v>
          </cell>
          <cell r="E23">
            <v>5000</v>
          </cell>
        </row>
        <row r="24">
          <cell r="C24">
            <v>0.17</v>
          </cell>
          <cell r="D24">
            <v>0</v>
          </cell>
          <cell r="E24">
            <v>10000</v>
          </cell>
        </row>
        <row r="25">
          <cell r="C25">
            <v>0.14000000000000001</v>
          </cell>
          <cell r="D25">
            <v>0</v>
          </cell>
          <cell r="E25">
            <v>10000</v>
          </cell>
        </row>
        <row r="26">
          <cell r="C26">
            <v>0.12</v>
          </cell>
          <cell r="D26">
            <v>6768</v>
          </cell>
          <cell r="E26">
            <v>17000</v>
          </cell>
        </row>
        <row r="27">
          <cell r="C27">
            <v>0.104</v>
          </cell>
          <cell r="D27">
            <v>28208</v>
          </cell>
          <cell r="E27">
            <v>17000</v>
          </cell>
        </row>
        <row r="28">
          <cell r="C28">
            <v>0.13</v>
          </cell>
          <cell r="D28">
            <v>87049</v>
          </cell>
          <cell r="E28">
            <v>23333</v>
          </cell>
        </row>
        <row r="29">
          <cell r="C29">
            <v>0.15</v>
          </cell>
          <cell r="D29">
            <v>56333</v>
          </cell>
          <cell r="E29">
            <v>33333</v>
          </cell>
        </row>
        <row r="30">
          <cell r="C30">
            <v>0.26</v>
          </cell>
          <cell r="D30">
            <v>82785</v>
          </cell>
          <cell r="E30">
            <v>46667</v>
          </cell>
        </row>
        <row r="31">
          <cell r="C31">
            <v>0.38</v>
          </cell>
          <cell r="D31">
            <v>171722</v>
          </cell>
          <cell r="E31">
            <v>70000</v>
          </cell>
        </row>
        <row r="32">
          <cell r="C32">
            <v>0.21</v>
          </cell>
          <cell r="D32">
            <v>83596</v>
          </cell>
          <cell r="E32">
            <v>70000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8E84-719B-46B2-9A71-E766994BCE51}">
  <sheetPr codeName="Sheet1"/>
  <dimension ref="A1:O63"/>
  <sheetViews>
    <sheetView rightToLeft="1" tabSelected="1" workbookViewId="0">
      <selection activeCell="I34" sqref="I34:J35"/>
    </sheetView>
  </sheetViews>
  <sheetFormatPr defaultRowHeight="18.600000000000001" x14ac:dyDescent="0.25"/>
  <cols>
    <col min="1" max="4" width="8.796875" style="45"/>
    <col min="5" max="5" width="3.69921875" style="45" customWidth="1"/>
    <col min="6" max="7" width="8.796875" style="45"/>
    <col min="8" max="8" width="3.69921875" style="45" customWidth="1"/>
    <col min="9" max="10" width="8.796875" style="45"/>
    <col min="11" max="11" width="3.69921875" style="45" customWidth="1"/>
    <col min="12" max="16384" width="8.796875" style="45"/>
  </cols>
  <sheetData>
    <row r="1" spans="1:15" ht="19.2" customHeight="1" thickTop="1" x14ac:dyDescent="0.25">
      <c r="A1" s="102" t="s">
        <v>101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4"/>
    </row>
    <row r="2" spans="1:15" ht="18.600000000000001" customHeight="1" x14ac:dyDescent="0.2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8.600000000000001" customHeight="1" x14ac:dyDescent="0.25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</row>
    <row r="4" spans="1:15" ht="18.600000000000001" customHeight="1" x14ac:dyDescent="0.25">
      <c r="A4" s="99" t="s">
        <v>100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1"/>
    </row>
    <row r="5" spans="1:15" ht="18.600000000000001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</row>
    <row r="6" spans="1:15" ht="19.2" thickBot="1" x14ac:dyDescent="0.3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5" x14ac:dyDescent="0.25">
      <c r="A7" s="46"/>
      <c r="B7" s="64" t="s">
        <v>29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  <c r="O7" s="48"/>
    </row>
    <row r="8" spans="1:15" ht="19.2" thickBot="1" x14ac:dyDescent="0.3">
      <c r="A8" s="4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  <c r="O8" s="48"/>
    </row>
    <row r="9" spans="1:15" ht="19.2" thickBot="1" x14ac:dyDescent="0.3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</row>
    <row r="10" spans="1:15" ht="25.2" customHeight="1" thickTop="1" thickBot="1" x14ac:dyDescent="0.3">
      <c r="A10" s="46"/>
      <c r="B10" s="47"/>
      <c r="C10" s="78" t="s">
        <v>3</v>
      </c>
      <c r="D10" s="96"/>
      <c r="E10" s="97" t="s">
        <v>5</v>
      </c>
      <c r="F10" s="96" t="s">
        <v>2</v>
      </c>
      <c r="G10" s="96"/>
      <c r="H10" s="97" t="s">
        <v>4</v>
      </c>
      <c r="I10" s="96" t="s">
        <v>1</v>
      </c>
      <c r="J10" s="96"/>
      <c r="K10" s="97" t="s">
        <v>4</v>
      </c>
      <c r="L10" s="96" t="s">
        <v>0</v>
      </c>
      <c r="M10" s="79"/>
      <c r="N10" s="47"/>
      <c r="O10" s="48"/>
    </row>
    <row r="11" spans="1:15" ht="19.8" thickTop="1" thickBot="1" x14ac:dyDescent="0.3">
      <c r="A11" s="46"/>
      <c r="B11" s="47"/>
      <c r="C11" s="72">
        <f>IF(L11="","",L11-I11-F11)</f>
        <v>20</v>
      </c>
      <c r="D11" s="73"/>
      <c r="E11" s="98" t="s">
        <v>5</v>
      </c>
      <c r="F11" s="72">
        <f>VLOOKUP(B7,'جدول موظفی'!B3:G14,4,0)</f>
        <v>6</v>
      </c>
      <c r="G11" s="73"/>
      <c r="H11" s="98" t="s">
        <v>4</v>
      </c>
      <c r="I11" s="72">
        <f>VLOOKUP(B7,'جدول موظفی'!B3:G14,3,0)</f>
        <v>5</v>
      </c>
      <c r="J11" s="73"/>
      <c r="K11" s="98" t="s">
        <v>4</v>
      </c>
      <c r="L11" s="72">
        <f>VLOOKUP(B7,'جدول موظفی'!B3:G14,2,0)</f>
        <v>31</v>
      </c>
      <c r="M11" s="73"/>
      <c r="N11" s="47"/>
      <c r="O11" s="48"/>
    </row>
    <row r="12" spans="1:15" ht="19.2" thickBot="1" x14ac:dyDescent="0.3">
      <c r="A12" s="46"/>
      <c r="B12" s="47"/>
      <c r="C12" s="74"/>
      <c r="D12" s="75"/>
      <c r="E12" s="93"/>
      <c r="F12" s="74"/>
      <c r="G12" s="75"/>
      <c r="H12" s="93"/>
      <c r="I12" s="74"/>
      <c r="J12" s="75"/>
      <c r="K12" s="93"/>
      <c r="L12" s="74"/>
      <c r="M12" s="75"/>
      <c r="N12" s="47"/>
      <c r="O12" s="48"/>
    </row>
    <row r="13" spans="1:15" ht="19.2" thickTop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8"/>
    </row>
    <row r="14" spans="1:15" ht="19.2" thickBot="1" x14ac:dyDescent="0.3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/>
    </row>
    <row r="15" spans="1:15" ht="19.2" thickTop="1" x14ac:dyDescent="0.25">
      <c r="A15" s="46"/>
      <c r="B15" s="47"/>
      <c r="C15" s="47"/>
      <c r="D15" s="47"/>
      <c r="E15" s="47"/>
      <c r="F15" s="90" t="s">
        <v>7</v>
      </c>
      <c r="G15" s="91"/>
      <c r="H15" s="91" t="s">
        <v>5</v>
      </c>
      <c r="I15" s="91" t="s">
        <v>6</v>
      </c>
      <c r="J15" s="91"/>
      <c r="K15" s="91" t="s">
        <v>8</v>
      </c>
      <c r="L15" s="91" t="s">
        <v>3</v>
      </c>
      <c r="M15" s="94"/>
      <c r="N15" s="47"/>
      <c r="O15" s="48"/>
    </row>
    <row r="16" spans="1:15" ht="19.2" thickBot="1" x14ac:dyDescent="0.3">
      <c r="A16" s="46"/>
      <c r="B16" s="47"/>
      <c r="C16" s="47"/>
      <c r="D16" s="47"/>
      <c r="E16" s="47"/>
      <c r="F16" s="92"/>
      <c r="G16" s="93"/>
      <c r="H16" s="93"/>
      <c r="I16" s="93"/>
      <c r="J16" s="93"/>
      <c r="K16" s="93"/>
      <c r="L16" s="93"/>
      <c r="M16" s="95"/>
      <c r="N16" s="47"/>
      <c r="O16" s="48"/>
    </row>
    <row r="17" spans="1:15" ht="19.2" thickTop="1" x14ac:dyDescent="0.25">
      <c r="A17" s="46"/>
      <c r="B17" s="47"/>
      <c r="C17" s="47"/>
      <c r="D17" s="47"/>
      <c r="E17" s="47"/>
      <c r="F17" s="76">
        <f>IF(L17="","",ROUND(L17*I17,0))</f>
        <v>147</v>
      </c>
      <c r="G17" s="76"/>
      <c r="H17" s="76" t="s">
        <v>5</v>
      </c>
      <c r="I17" s="76">
        <f>IF(L17="","",7.33)</f>
        <v>7.33</v>
      </c>
      <c r="J17" s="76"/>
      <c r="K17" s="76" t="s">
        <v>8</v>
      </c>
      <c r="L17" s="76">
        <f>C11</f>
        <v>20</v>
      </c>
      <c r="M17" s="76"/>
      <c r="N17" s="47"/>
      <c r="O17" s="48"/>
    </row>
    <row r="18" spans="1:15" ht="19.2" thickBot="1" x14ac:dyDescent="0.3">
      <c r="A18" s="46"/>
      <c r="B18" s="47"/>
      <c r="C18" s="47"/>
      <c r="D18" s="47"/>
      <c r="E18" s="47"/>
      <c r="F18" s="77"/>
      <c r="G18" s="77"/>
      <c r="H18" s="77"/>
      <c r="I18" s="77"/>
      <c r="J18" s="77"/>
      <c r="K18" s="77"/>
      <c r="L18" s="77"/>
      <c r="M18" s="77"/>
      <c r="N18" s="47"/>
      <c r="O18" s="48"/>
    </row>
    <row r="19" spans="1:15" ht="19.2" thickTop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</row>
    <row r="20" spans="1:15" ht="19.2" thickBo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8"/>
    </row>
    <row r="21" spans="1:15" ht="19.8" thickTop="1" thickBot="1" x14ac:dyDescent="0.3">
      <c r="A21" s="46"/>
      <c r="B21" s="47"/>
      <c r="C21" s="78" t="s">
        <v>11</v>
      </c>
      <c r="D21" s="79"/>
      <c r="E21" s="61"/>
      <c r="F21" s="90" t="s">
        <v>10</v>
      </c>
      <c r="G21" s="91"/>
      <c r="H21" s="91" t="s">
        <v>5</v>
      </c>
      <c r="I21" s="91" t="s">
        <v>7</v>
      </c>
      <c r="J21" s="91"/>
      <c r="K21" s="91" t="s">
        <v>4</v>
      </c>
      <c r="L21" s="91" t="s">
        <v>9</v>
      </c>
      <c r="M21" s="94"/>
      <c r="N21" s="47"/>
      <c r="O21" s="48"/>
    </row>
    <row r="22" spans="1:15" ht="19.8" thickTop="1" thickBot="1" x14ac:dyDescent="0.3">
      <c r="A22" s="46"/>
      <c r="B22" s="47"/>
      <c r="C22" s="78"/>
      <c r="D22" s="79"/>
      <c r="E22" s="61"/>
      <c r="F22" s="92"/>
      <c r="G22" s="93"/>
      <c r="H22" s="93"/>
      <c r="I22" s="93"/>
      <c r="J22" s="93"/>
      <c r="K22" s="93"/>
      <c r="L22" s="93"/>
      <c r="M22" s="95"/>
      <c r="N22" s="47"/>
      <c r="O22" s="48"/>
    </row>
    <row r="23" spans="1:15" ht="19.8" thickTop="1" thickBot="1" x14ac:dyDescent="0.3">
      <c r="A23" s="46"/>
      <c r="B23" s="47"/>
      <c r="C23" s="78">
        <f>IF(L23="","",IF(L23&lt;I23,ROUND((L23/I23)*L11,0),L11))</f>
        <v>31</v>
      </c>
      <c r="D23" s="79"/>
      <c r="E23" s="61"/>
      <c r="F23" s="76">
        <f>IF(L23="","",IF((L23-I23)&lt;0,0,L23-I23))</f>
        <v>33</v>
      </c>
      <c r="G23" s="76"/>
      <c r="H23" s="76" t="s">
        <v>5</v>
      </c>
      <c r="I23" s="76">
        <f>F17</f>
        <v>147</v>
      </c>
      <c r="J23" s="76"/>
      <c r="K23" s="76" t="s">
        <v>4</v>
      </c>
      <c r="L23" s="62">
        <v>180</v>
      </c>
      <c r="M23" s="62"/>
      <c r="N23" s="47"/>
      <c r="O23" s="48"/>
    </row>
    <row r="24" spans="1:15" ht="19.8" thickTop="1" thickBot="1" x14ac:dyDescent="0.3">
      <c r="A24" s="46"/>
      <c r="B24" s="47"/>
      <c r="C24" s="78"/>
      <c r="D24" s="79"/>
      <c r="E24" s="61"/>
      <c r="F24" s="77"/>
      <c r="G24" s="77"/>
      <c r="H24" s="77"/>
      <c r="I24" s="77"/>
      <c r="J24" s="77"/>
      <c r="K24" s="77"/>
      <c r="L24" s="63"/>
      <c r="M24" s="63"/>
      <c r="N24" s="47"/>
      <c r="O24" s="48"/>
    </row>
    <row r="25" spans="1:15" ht="19.2" thickTop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19.2" thickBo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</row>
    <row r="27" spans="1:15" ht="19.8" thickTop="1" thickBot="1" x14ac:dyDescent="0.3">
      <c r="A27" s="46"/>
      <c r="B27" s="47"/>
      <c r="C27" s="78" t="s">
        <v>15</v>
      </c>
      <c r="D27" s="79"/>
      <c r="E27" s="47"/>
      <c r="F27" s="78" t="s">
        <v>13</v>
      </c>
      <c r="G27" s="79"/>
      <c r="H27" s="47"/>
      <c r="I27" s="78" t="s">
        <v>14</v>
      </c>
      <c r="J27" s="79"/>
      <c r="K27" s="47"/>
      <c r="L27" s="78" t="s">
        <v>80</v>
      </c>
      <c r="M27" s="79"/>
      <c r="N27" s="47"/>
      <c r="O27" s="48"/>
    </row>
    <row r="28" spans="1:15" ht="19.8" thickTop="1" thickBot="1" x14ac:dyDescent="0.3">
      <c r="A28" s="46"/>
      <c r="B28" s="47"/>
      <c r="C28" s="78"/>
      <c r="D28" s="79"/>
      <c r="E28" s="47"/>
      <c r="F28" s="78"/>
      <c r="G28" s="79"/>
      <c r="H28" s="47"/>
      <c r="I28" s="78"/>
      <c r="J28" s="79"/>
      <c r="K28" s="47"/>
      <c r="L28" s="78"/>
      <c r="M28" s="79"/>
      <c r="N28" s="47"/>
      <c r="O28" s="48"/>
    </row>
    <row r="29" spans="1:15" ht="19.8" thickTop="1" thickBot="1" x14ac:dyDescent="0.3">
      <c r="A29" s="46"/>
      <c r="B29" s="47"/>
      <c r="C29" s="59">
        <v>1400</v>
      </c>
      <c r="D29" s="60"/>
      <c r="E29" s="47"/>
      <c r="F29" s="59" t="s">
        <v>17</v>
      </c>
      <c r="G29" s="60"/>
      <c r="H29" s="47"/>
      <c r="I29" s="59">
        <v>1</v>
      </c>
      <c r="J29" s="60"/>
      <c r="K29" s="47"/>
      <c r="L29" s="59">
        <v>25</v>
      </c>
      <c r="M29" s="60"/>
      <c r="N29" s="47"/>
      <c r="O29" s="48"/>
    </row>
    <row r="30" spans="1:15" ht="19.8" thickTop="1" thickBot="1" x14ac:dyDescent="0.3">
      <c r="A30" s="46"/>
      <c r="B30" s="47"/>
      <c r="C30" s="59"/>
      <c r="D30" s="60"/>
      <c r="E30" s="47"/>
      <c r="F30" s="59"/>
      <c r="G30" s="60"/>
      <c r="H30" s="47"/>
      <c r="I30" s="59"/>
      <c r="J30" s="60"/>
      <c r="K30" s="47"/>
      <c r="L30" s="59"/>
      <c r="M30" s="60"/>
      <c r="N30" s="47"/>
      <c r="O30" s="48"/>
    </row>
    <row r="31" spans="1:15" ht="19.8" thickTop="1" thickBo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8"/>
    </row>
    <row r="32" spans="1:15" ht="19.8" thickTop="1" thickBot="1" x14ac:dyDescent="0.3">
      <c r="A32" s="46"/>
      <c r="B32" s="47"/>
      <c r="C32" s="78" t="s">
        <v>83</v>
      </c>
      <c r="D32" s="79"/>
      <c r="E32" s="47"/>
      <c r="F32" s="78" t="s">
        <v>82</v>
      </c>
      <c r="G32" s="79"/>
      <c r="H32" s="47"/>
      <c r="I32" s="78" t="s">
        <v>21</v>
      </c>
      <c r="J32" s="79"/>
      <c r="K32" s="47"/>
      <c r="L32" s="78" t="s">
        <v>12</v>
      </c>
      <c r="M32" s="79"/>
      <c r="N32" s="47"/>
      <c r="O32" s="48"/>
    </row>
    <row r="33" spans="1:15" ht="19.8" thickTop="1" thickBot="1" x14ac:dyDescent="0.3">
      <c r="A33" s="46"/>
      <c r="B33" s="47"/>
      <c r="C33" s="78"/>
      <c r="D33" s="79"/>
      <c r="E33" s="47"/>
      <c r="F33" s="78"/>
      <c r="G33" s="79"/>
      <c r="H33" s="47"/>
      <c r="I33" s="78"/>
      <c r="J33" s="79"/>
      <c r="K33" s="47"/>
      <c r="L33" s="78"/>
      <c r="M33" s="79"/>
      <c r="N33" s="47"/>
      <c r="O33" s="48"/>
    </row>
    <row r="34" spans="1:15" ht="19.8" thickTop="1" thickBot="1" x14ac:dyDescent="0.3">
      <c r="A34" s="46"/>
      <c r="B34" s="47"/>
      <c r="C34" s="80">
        <f>F34*C23</f>
        <v>13501399</v>
      </c>
      <c r="D34" s="81"/>
      <c r="E34" s="47"/>
      <c r="F34" s="80">
        <f>ROUND(IF(C29=Sheet4!A33,(Sheet4!AK33-3463656),+IF(C29=Sheet4!A32,(Sheet4!AK32-3463656),+IF(C29=Sheet4!A31,(Sheet4!AK31-3463656),+IF(C29=Sheet4!A30,(Sheet4!AK30-3463656),+IF(C29=Sheet4!A29,(Sheet4!AK29-3463656),+IF(C29=Sheet4!A28,(Sheet4!AK28-3463656),+IF(C29=Sheet4!A27,(Sheet4!AK27-3463656),+IF(C29=Sheet4!A26,(Sheet4!AK26-3463656),+IF(C29=Sheet4!A25,(Sheet4!AK25-3463656),+IF(C29=Sheet4!A24,(Sheet4!AK24-3463656),+IF(C29=Sheet4!A23,(Sheet4!AK23-3463656),+IF(C29=Sheet4!A22,(Sheet4!AK22-3463656),+IF(C29=Sheet4!A21,(Sheet4!AK21-3463656),+IF(C29=Sheet4!A20,(Sheet4!AK20-3463656))))))))))))))),0)</f>
        <v>435529</v>
      </c>
      <c r="G34" s="81"/>
      <c r="H34" s="47"/>
      <c r="I34" s="80">
        <f>L34*C23</f>
        <v>107373336</v>
      </c>
      <c r="J34" s="81"/>
      <c r="K34" s="47"/>
      <c r="L34" s="80">
        <v>3463656</v>
      </c>
      <c r="M34" s="81"/>
      <c r="N34" s="47"/>
      <c r="O34" s="48"/>
    </row>
    <row r="35" spans="1:15" ht="19.8" thickTop="1" thickBot="1" x14ac:dyDescent="0.3">
      <c r="A35" s="46"/>
      <c r="B35" s="47"/>
      <c r="C35" s="80"/>
      <c r="D35" s="81"/>
      <c r="E35" s="47"/>
      <c r="F35" s="80"/>
      <c r="G35" s="81"/>
      <c r="H35" s="47"/>
      <c r="I35" s="80"/>
      <c r="J35" s="81"/>
      <c r="K35" s="47"/>
      <c r="L35" s="80"/>
      <c r="M35" s="81"/>
      <c r="N35" s="47"/>
      <c r="O35" s="48"/>
    </row>
    <row r="36" spans="1:15" ht="19.8" thickTop="1" thickBot="1" x14ac:dyDescent="0.3">
      <c r="A36" s="46"/>
      <c r="B36" s="47"/>
      <c r="C36" s="52"/>
      <c r="D36" s="52"/>
      <c r="E36" s="47"/>
      <c r="F36" s="52"/>
      <c r="G36" s="52"/>
      <c r="H36" s="47"/>
      <c r="I36" s="52"/>
      <c r="J36" s="52"/>
      <c r="K36" s="47"/>
      <c r="L36" s="52"/>
      <c r="M36" s="52"/>
      <c r="N36" s="47"/>
      <c r="O36" s="48"/>
    </row>
    <row r="37" spans="1:15" ht="19.8" thickTop="1" thickBot="1" x14ac:dyDescent="0.3">
      <c r="A37" s="46"/>
      <c r="B37" s="47"/>
      <c r="C37" s="78" t="s">
        <v>19</v>
      </c>
      <c r="D37" s="79"/>
      <c r="E37" s="47"/>
      <c r="F37" s="78" t="s">
        <v>20</v>
      </c>
      <c r="G37" s="79"/>
      <c r="H37" s="47"/>
      <c r="I37" s="78" t="s">
        <v>84</v>
      </c>
      <c r="J37" s="79"/>
      <c r="K37" s="47"/>
      <c r="L37" s="78" t="s">
        <v>18</v>
      </c>
      <c r="M37" s="79"/>
      <c r="N37" s="47"/>
      <c r="O37" s="48"/>
    </row>
    <row r="38" spans="1:15" ht="19.8" thickTop="1" thickBot="1" x14ac:dyDescent="0.3">
      <c r="A38" s="46"/>
      <c r="B38" s="47"/>
      <c r="C38" s="78"/>
      <c r="D38" s="79"/>
      <c r="E38" s="47"/>
      <c r="F38" s="78"/>
      <c r="G38" s="79"/>
      <c r="H38" s="47"/>
      <c r="I38" s="78"/>
      <c r="J38" s="79"/>
      <c r="K38" s="47"/>
      <c r="L38" s="78"/>
      <c r="M38" s="79"/>
      <c r="N38" s="47"/>
      <c r="O38" s="48"/>
    </row>
    <row r="39" spans="1:15" ht="19.8" thickTop="1" thickBot="1" x14ac:dyDescent="0.3">
      <c r="A39" s="46"/>
      <c r="B39" s="47"/>
      <c r="C39" s="80">
        <f>ROUND(IF(C23="","",IF(L29&gt;24,+IF(C23&lt;L11,((3463656*3*I29)/L11)*C23,3463656*3*I29),0)),0)</f>
        <v>10390968</v>
      </c>
      <c r="D39" s="81"/>
      <c r="E39" s="47"/>
      <c r="F39" s="80">
        <f>ROUND(IF(C23="","",IF(F29="مجرد",0,IF(F29="متاهل", IF(C23&lt;L11,(5000000/L11)*C23,5000000)))),0)</f>
        <v>5000000</v>
      </c>
      <c r="G39" s="81"/>
      <c r="H39" s="47"/>
      <c r="I39" s="80">
        <f>ROUND(IF(C23="","",+IF(C23&lt;L11,(22000000/L11)*C23,22000000)),0)</f>
        <v>22000000</v>
      </c>
      <c r="J39" s="81"/>
      <c r="K39" s="47"/>
      <c r="L39" s="80">
        <f>ROUND(IF(C23="","",+IF(C23&lt;L11,(9000000/L11)*C23,9000000)),0)</f>
        <v>9000000</v>
      </c>
      <c r="M39" s="81"/>
      <c r="N39" s="47"/>
      <c r="O39" s="48"/>
    </row>
    <row r="40" spans="1:15" ht="19.8" thickTop="1" thickBot="1" x14ac:dyDescent="0.3">
      <c r="A40" s="46"/>
      <c r="B40" s="47"/>
      <c r="C40" s="80"/>
      <c r="D40" s="81"/>
      <c r="E40" s="47"/>
      <c r="F40" s="80"/>
      <c r="G40" s="81"/>
      <c r="H40" s="47"/>
      <c r="I40" s="80"/>
      <c r="J40" s="81"/>
      <c r="K40" s="47"/>
      <c r="L40" s="80"/>
      <c r="M40" s="81"/>
      <c r="N40" s="47"/>
      <c r="O40" s="48"/>
    </row>
    <row r="41" spans="1:15" ht="19.8" thickTop="1" thickBo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8"/>
    </row>
    <row r="42" spans="1:15" ht="19.8" hidden="1" thickTop="1" thickBot="1" x14ac:dyDescent="0.3">
      <c r="A42" s="46"/>
      <c r="B42" s="47"/>
      <c r="C42" s="53" t="s">
        <v>79</v>
      </c>
      <c r="D42" s="54"/>
      <c r="E42" s="47"/>
      <c r="F42" s="53" t="s">
        <v>86</v>
      </c>
      <c r="G42" s="54"/>
      <c r="H42" s="47"/>
      <c r="I42" s="53" t="s">
        <v>78</v>
      </c>
      <c r="J42" s="54"/>
      <c r="K42" s="47"/>
      <c r="L42" s="53" t="s">
        <v>77</v>
      </c>
      <c r="M42" s="54"/>
      <c r="N42" s="47"/>
      <c r="O42" s="48"/>
    </row>
    <row r="43" spans="1:15" ht="19.8" hidden="1" thickTop="1" thickBot="1" x14ac:dyDescent="0.3">
      <c r="A43" s="46"/>
      <c r="B43" s="47"/>
      <c r="C43" s="53"/>
      <c r="D43" s="54"/>
      <c r="E43" s="47"/>
      <c r="F43" s="53"/>
      <c r="G43" s="54"/>
      <c r="H43" s="47"/>
      <c r="I43" s="53"/>
      <c r="J43" s="54"/>
      <c r="K43" s="47"/>
      <c r="L43" s="53"/>
      <c r="M43" s="54"/>
      <c r="N43" s="47"/>
      <c r="O43" s="48"/>
    </row>
    <row r="44" spans="1:15" ht="19.8" hidden="1" thickTop="1" thickBot="1" x14ac:dyDescent="0.3">
      <c r="A44" s="46"/>
      <c r="B44" s="47"/>
      <c r="C44" s="55">
        <f>((L34*L11)+(F34*L11)+L44+I44)/L11</f>
        <v>3899185</v>
      </c>
      <c r="D44" s="56"/>
      <c r="E44" s="47"/>
      <c r="F44" s="57">
        <v>0</v>
      </c>
      <c r="G44" s="58"/>
      <c r="H44" s="47"/>
      <c r="I44" s="57">
        <v>0</v>
      </c>
      <c r="J44" s="58"/>
      <c r="K44" s="47"/>
      <c r="L44" s="57">
        <v>0</v>
      </c>
      <c r="M44" s="58"/>
      <c r="N44" s="47"/>
      <c r="O44" s="48"/>
    </row>
    <row r="45" spans="1:15" ht="19.8" hidden="1" thickTop="1" thickBot="1" x14ac:dyDescent="0.3">
      <c r="A45" s="46"/>
      <c r="B45" s="47"/>
      <c r="C45" s="55"/>
      <c r="D45" s="56"/>
      <c r="E45" s="47"/>
      <c r="F45" s="57"/>
      <c r="G45" s="58"/>
      <c r="H45" s="47"/>
      <c r="I45" s="57"/>
      <c r="J45" s="58"/>
      <c r="K45" s="47"/>
      <c r="L45" s="57"/>
      <c r="M45" s="58"/>
      <c r="N45" s="47"/>
      <c r="O45" s="48"/>
    </row>
    <row r="46" spans="1:15" ht="19.2" hidden="1" thickBo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8"/>
    </row>
    <row r="47" spans="1:15" ht="19.8" thickTop="1" thickBot="1" x14ac:dyDescent="0.3">
      <c r="A47" s="46"/>
      <c r="B47" s="47"/>
      <c r="C47" s="86" t="s">
        <v>90</v>
      </c>
      <c r="D47" s="87"/>
      <c r="E47" s="47"/>
      <c r="F47" s="78" t="s">
        <v>99</v>
      </c>
      <c r="G47" s="79"/>
      <c r="H47" s="47"/>
      <c r="I47" s="78" t="s">
        <v>23</v>
      </c>
      <c r="J47" s="79"/>
      <c r="K47" s="47"/>
      <c r="L47" s="78" t="s">
        <v>22</v>
      </c>
      <c r="M47" s="79"/>
      <c r="N47" s="47"/>
      <c r="O47" s="48"/>
    </row>
    <row r="48" spans="1:15" ht="19.8" thickTop="1" thickBot="1" x14ac:dyDescent="0.3">
      <c r="A48" s="46"/>
      <c r="B48" s="47"/>
      <c r="C48" s="88"/>
      <c r="D48" s="89"/>
      <c r="E48" s="47"/>
      <c r="F48" s="78"/>
      <c r="G48" s="79"/>
      <c r="H48" s="47"/>
      <c r="I48" s="78"/>
      <c r="J48" s="79"/>
      <c r="K48" s="47"/>
      <c r="L48" s="78"/>
      <c r="M48" s="79"/>
      <c r="N48" s="47"/>
      <c r="O48" s="48"/>
    </row>
    <row r="49" spans="1:15" ht="19.8" thickTop="1" thickBot="1" x14ac:dyDescent="0.3">
      <c r="A49" s="46"/>
      <c r="B49" s="47"/>
      <c r="C49" s="82">
        <f>I49-F49</f>
        <v>179140185</v>
      </c>
      <c r="D49" s="83"/>
      <c r="E49" s="47"/>
      <c r="F49" s="80">
        <f>I54</f>
        <v>12701554</v>
      </c>
      <c r="G49" s="81"/>
      <c r="H49" s="47"/>
      <c r="I49" s="80">
        <f>I34+C34+L39+I39+F39+C39+L44+I44+F44+L49</f>
        <v>191841739</v>
      </c>
      <c r="J49" s="81"/>
      <c r="K49" s="47"/>
      <c r="L49" s="80">
        <f>ROUND(IF(C23="","",IF(F23&gt;0,(C44/7.33)*F23*1.4,0)),0)</f>
        <v>24576036</v>
      </c>
      <c r="M49" s="81"/>
      <c r="N49" s="47"/>
      <c r="O49" s="48"/>
    </row>
    <row r="50" spans="1:15" ht="19.8" thickTop="1" thickBot="1" x14ac:dyDescent="0.3">
      <c r="A50" s="46"/>
      <c r="B50" s="47"/>
      <c r="C50" s="82"/>
      <c r="D50" s="83"/>
      <c r="E50" s="47"/>
      <c r="F50" s="80"/>
      <c r="G50" s="81"/>
      <c r="H50" s="47"/>
      <c r="I50" s="80"/>
      <c r="J50" s="81"/>
      <c r="K50" s="47"/>
      <c r="L50" s="80"/>
      <c r="M50" s="81"/>
      <c r="N50" s="47"/>
      <c r="O50" s="48"/>
    </row>
    <row r="51" spans="1:15" ht="19.8" thickTop="1" thickBo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8"/>
    </row>
    <row r="52" spans="1:15" ht="19.8" thickTop="1" thickBot="1" x14ac:dyDescent="0.3">
      <c r="A52" s="46"/>
      <c r="B52" s="47"/>
      <c r="C52" s="78" t="s">
        <v>88</v>
      </c>
      <c r="D52" s="79"/>
      <c r="E52" s="47"/>
      <c r="F52" s="78" t="s">
        <v>87</v>
      </c>
      <c r="G52" s="79"/>
      <c r="H52" s="47"/>
      <c r="I52" s="78" t="s">
        <v>89</v>
      </c>
      <c r="J52" s="79"/>
      <c r="K52" s="47"/>
      <c r="L52" s="78" t="s">
        <v>24</v>
      </c>
      <c r="M52" s="79"/>
      <c r="N52" s="47"/>
      <c r="O52" s="48"/>
    </row>
    <row r="53" spans="1:15" ht="19.8" thickTop="1" thickBot="1" x14ac:dyDescent="0.3">
      <c r="A53" s="46"/>
      <c r="B53" s="47"/>
      <c r="C53" s="78"/>
      <c r="D53" s="79"/>
      <c r="E53" s="47"/>
      <c r="F53" s="78"/>
      <c r="G53" s="79"/>
      <c r="H53" s="47"/>
      <c r="I53" s="78"/>
      <c r="J53" s="79"/>
      <c r="K53" s="47"/>
      <c r="L53" s="78"/>
      <c r="M53" s="79"/>
      <c r="N53" s="47"/>
      <c r="O53" s="48"/>
    </row>
    <row r="54" spans="1:15" ht="19.8" thickTop="1" thickBot="1" x14ac:dyDescent="0.3">
      <c r="A54" s="46"/>
      <c r="B54" s="47"/>
      <c r="C54" s="80">
        <f>ROUND(L54*3%,0)</f>
        <v>5443523</v>
      </c>
      <c r="D54" s="81"/>
      <c r="E54" s="47"/>
      <c r="F54" s="80">
        <f>ROUND(L54*20%,0)</f>
        <v>36290154</v>
      </c>
      <c r="G54" s="81"/>
      <c r="H54" s="47"/>
      <c r="I54" s="80">
        <f>ROUND(L54*7%,0)</f>
        <v>12701554</v>
      </c>
      <c r="J54" s="81"/>
      <c r="K54" s="47"/>
      <c r="L54" s="80">
        <f>I49-C39</f>
        <v>181450771</v>
      </c>
      <c r="M54" s="81"/>
      <c r="N54" s="47"/>
      <c r="O54" s="48"/>
    </row>
    <row r="55" spans="1:15" ht="19.8" thickTop="1" thickBot="1" x14ac:dyDescent="0.3">
      <c r="A55" s="46"/>
      <c r="B55" s="47"/>
      <c r="C55" s="80"/>
      <c r="D55" s="81"/>
      <c r="E55" s="47"/>
      <c r="F55" s="80"/>
      <c r="G55" s="81"/>
      <c r="H55" s="47"/>
      <c r="I55" s="80"/>
      <c r="J55" s="81"/>
      <c r="K55" s="47"/>
      <c r="L55" s="80"/>
      <c r="M55" s="81"/>
      <c r="N55" s="47"/>
      <c r="O55" s="48"/>
    </row>
    <row r="56" spans="1:15" ht="19.8" thickTop="1" thickBo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/>
    </row>
    <row r="57" spans="1:15" ht="19.8" thickTop="1" thickBot="1" x14ac:dyDescent="0.3">
      <c r="A57" s="46"/>
      <c r="B57" s="47"/>
      <c r="C57" s="61"/>
      <c r="D57" s="61"/>
      <c r="E57" s="47"/>
      <c r="F57" s="84" t="s">
        <v>91</v>
      </c>
      <c r="G57" s="85"/>
      <c r="H57" s="47"/>
      <c r="I57" s="84" t="s">
        <v>102</v>
      </c>
      <c r="J57" s="85"/>
      <c r="K57" s="47"/>
      <c r="L57" s="78" t="s">
        <v>103</v>
      </c>
      <c r="M57" s="79"/>
      <c r="N57" s="47"/>
      <c r="O57" s="48"/>
    </row>
    <row r="58" spans="1:15" ht="19.8" thickTop="1" thickBot="1" x14ac:dyDescent="0.3">
      <c r="A58" s="46"/>
      <c r="B58" s="47"/>
      <c r="C58" s="61"/>
      <c r="D58" s="61"/>
      <c r="E58" s="47"/>
      <c r="F58" s="84"/>
      <c r="G58" s="85"/>
      <c r="H58" s="47"/>
      <c r="I58" s="84"/>
      <c r="J58" s="85"/>
      <c r="K58" s="47"/>
      <c r="L58" s="78"/>
      <c r="M58" s="79"/>
      <c r="N58" s="47"/>
      <c r="O58" s="48"/>
    </row>
    <row r="59" spans="1:15" ht="19.8" thickTop="1" thickBot="1" x14ac:dyDescent="0.3">
      <c r="A59" s="46"/>
      <c r="B59" s="47"/>
      <c r="C59" s="70"/>
      <c r="D59" s="70"/>
      <c r="E59" s="47"/>
      <c r="F59" s="80">
        <f>((L39+I39+F39+C39)/30)+C44+((F44/L11)*30)</f>
        <v>5445550.5999999996</v>
      </c>
      <c r="G59" s="81"/>
      <c r="H59" s="47"/>
      <c r="I59" s="80">
        <f>C44*30</f>
        <v>116975550</v>
      </c>
      <c r="J59" s="81"/>
      <c r="K59" s="47"/>
      <c r="L59" s="80">
        <f>IF((C44*60)&gt;(3463656*90),(3463656*90),(C44*60))</f>
        <v>233951100</v>
      </c>
      <c r="M59" s="81"/>
      <c r="N59" s="47"/>
      <c r="O59" s="48"/>
    </row>
    <row r="60" spans="1:15" ht="19.8" thickTop="1" thickBot="1" x14ac:dyDescent="0.3">
      <c r="A60" s="46"/>
      <c r="B60" s="47"/>
      <c r="C60" s="70"/>
      <c r="D60" s="70"/>
      <c r="E60" s="47"/>
      <c r="F60" s="80"/>
      <c r="G60" s="81"/>
      <c r="H60" s="47"/>
      <c r="I60" s="80"/>
      <c r="J60" s="81"/>
      <c r="K60" s="47"/>
      <c r="L60" s="80"/>
      <c r="M60" s="81"/>
      <c r="N60" s="47"/>
      <c r="O60" s="48"/>
    </row>
    <row r="61" spans="1:15" ht="19.2" thickTop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8"/>
    </row>
    <row r="62" spans="1:15" ht="19.2" thickBot="1" x14ac:dyDescent="0.3">
      <c r="A62" s="50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1"/>
    </row>
    <row r="63" spans="1:15" ht="19.2" thickTop="1" x14ac:dyDescent="0.25"/>
  </sheetData>
  <sheetProtection algorithmName="SHA-512" hashValue="nH9dmyzbTYx0SLMvysG0WYjXQdLDuj173BPf6yS+IyJ856ztCNOLhubFn6sQhIF59RZTZMrL4IPQNSiyroYErA==" saltValue="I9h1DkwWyIzbRc+OdAg6eg==" spinCount="100000" sheet="1" objects="1" scenarios="1"/>
  <mergeCells count="94">
    <mergeCell ref="C23:D24"/>
    <mergeCell ref="K23:K24"/>
    <mergeCell ref="C27:D28"/>
    <mergeCell ref="F27:G28"/>
    <mergeCell ref="I27:J28"/>
    <mergeCell ref="C59:D60"/>
    <mergeCell ref="F59:G60"/>
    <mergeCell ref="I59:J60"/>
    <mergeCell ref="C57:D58"/>
    <mergeCell ref="F57:G58"/>
    <mergeCell ref="I57:J58"/>
    <mergeCell ref="L59:M60"/>
    <mergeCell ref="L10:M10"/>
    <mergeCell ref="I10:J10"/>
    <mergeCell ref="F10:G10"/>
    <mergeCell ref="L11:M12"/>
    <mergeCell ref="I11:J12"/>
    <mergeCell ref="F11:G12"/>
    <mergeCell ref="F21:G22"/>
    <mergeCell ref="L21:M22"/>
    <mergeCell ref="L17:M18"/>
    <mergeCell ref="I17:J18"/>
    <mergeCell ref="F17:G18"/>
    <mergeCell ref="K11:K12"/>
    <mergeCell ref="H11:H12"/>
    <mergeCell ref="I23:J24"/>
    <mergeCell ref="F23:G24"/>
    <mergeCell ref="L57:M58"/>
    <mergeCell ref="I21:J22"/>
    <mergeCell ref="E11:E12"/>
    <mergeCell ref="L15:M16"/>
    <mergeCell ref="I15:J16"/>
    <mergeCell ref="F15:G16"/>
    <mergeCell ref="K15:K16"/>
    <mergeCell ref="H15:H16"/>
    <mergeCell ref="K17:K18"/>
    <mergeCell ref="H17:H18"/>
    <mergeCell ref="K21:K22"/>
    <mergeCell ref="H21:H22"/>
    <mergeCell ref="H23:H24"/>
    <mergeCell ref="E21:E22"/>
    <mergeCell ref="E23:E24"/>
    <mergeCell ref="L23:M24"/>
    <mergeCell ref="L37:M38"/>
    <mergeCell ref="C42:D43"/>
    <mergeCell ref="F42:G43"/>
    <mergeCell ref="I42:J43"/>
    <mergeCell ref="L42:M43"/>
    <mergeCell ref="C39:D40"/>
    <mergeCell ref="F39:G40"/>
    <mergeCell ref="I39:J40"/>
    <mergeCell ref="L39:M40"/>
    <mergeCell ref="L54:M55"/>
    <mergeCell ref="C44:D45"/>
    <mergeCell ref="F44:G45"/>
    <mergeCell ref="I44:J45"/>
    <mergeCell ref="L44:M45"/>
    <mergeCell ref="L52:M53"/>
    <mergeCell ref="C47:D48"/>
    <mergeCell ref="C49:D50"/>
    <mergeCell ref="F47:G48"/>
    <mergeCell ref="F49:G50"/>
    <mergeCell ref="I47:J48"/>
    <mergeCell ref="I49:J50"/>
    <mergeCell ref="L47:M48"/>
    <mergeCell ref="L49:M50"/>
    <mergeCell ref="C52:D53"/>
    <mergeCell ref="F52:G53"/>
    <mergeCell ref="I52:J53"/>
    <mergeCell ref="C54:D55"/>
    <mergeCell ref="F54:G55"/>
    <mergeCell ref="I54:J55"/>
    <mergeCell ref="C32:D33"/>
    <mergeCell ref="F32:G33"/>
    <mergeCell ref="I32:J33"/>
    <mergeCell ref="C37:D38"/>
    <mergeCell ref="F37:G38"/>
    <mergeCell ref="I37:J38"/>
    <mergeCell ref="A1:O3"/>
    <mergeCell ref="A4:O5"/>
    <mergeCell ref="L32:M33"/>
    <mergeCell ref="C34:D35"/>
    <mergeCell ref="F34:G35"/>
    <mergeCell ref="I34:J35"/>
    <mergeCell ref="L34:M35"/>
    <mergeCell ref="L27:M28"/>
    <mergeCell ref="C29:D30"/>
    <mergeCell ref="F29:G30"/>
    <mergeCell ref="I29:J30"/>
    <mergeCell ref="L29:M30"/>
    <mergeCell ref="C10:D10"/>
    <mergeCell ref="B7:N8"/>
    <mergeCell ref="C21:D22"/>
    <mergeCell ref="C11:D12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6970E52-DF8D-45C3-A249-501970096C9B}">
          <x14:formula1>
            <xm:f>Sheet2!$C$4:$C$5</xm:f>
          </x14:formula1>
          <xm:sqref>F29:G30</xm:sqref>
        </x14:dataValidation>
        <x14:dataValidation type="list" allowBlank="1" showInputMessage="1" showErrorMessage="1" xr:uid="{3A55183A-3D5A-4E7F-ABC0-05D8A0DC74E1}">
          <x14:formula1>
            <xm:f>'جدول موظفی'!$B$3:$B$14</xm:f>
          </x14:formula1>
          <xm:sqref>B7:N8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266F-53E4-45C0-8D6B-9481B1A96FBD}">
  <sheetPr codeName="Sheet2"/>
  <dimension ref="A1:AK35"/>
  <sheetViews>
    <sheetView rightToLeft="1" topLeftCell="A20" workbookViewId="0">
      <selection activeCell="AO32" sqref="AO32"/>
    </sheetView>
  </sheetViews>
  <sheetFormatPr defaultRowHeight="13.8" x14ac:dyDescent="0.25"/>
  <cols>
    <col min="2" max="36" width="0" hidden="1" customWidth="1"/>
    <col min="37" max="37" width="10.19921875" bestFit="1" customWidth="1"/>
  </cols>
  <sheetData>
    <row r="1" spans="1:37" ht="67.8" thickTop="1" thickBot="1" x14ac:dyDescent="0.3">
      <c r="A1" s="10" t="s">
        <v>41</v>
      </c>
      <c r="B1" s="11" t="s">
        <v>42</v>
      </c>
      <c r="C1" s="12" t="s">
        <v>43</v>
      </c>
      <c r="D1" s="11" t="s">
        <v>44</v>
      </c>
      <c r="E1" s="11" t="s">
        <v>45</v>
      </c>
      <c r="F1" s="11" t="s">
        <v>46</v>
      </c>
      <c r="G1" s="11" t="s">
        <v>47</v>
      </c>
      <c r="H1" s="11" t="s">
        <v>48</v>
      </c>
      <c r="I1" s="11" t="s">
        <v>49</v>
      </c>
      <c r="J1" s="11" t="s">
        <v>50</v>
      </c>
      <c r="K1" s="11" t="s">
        <v>51</v>
      </c>
      <c r="L1" s="11" t="s">
        <v>52</v>
      </c>
      <c r="M1" s="11" t="s">
        <v>53</v>
      </c>
      <c r="N1" s="11" t="s">
        <v>54</v>
      </c>
      <c r="O1" s="11" t="s">
        <v>55</v>
      </c>
      <c r="P1" s="11" t="s">
        <v>56</v>
      </c>
      <c r="Q1" s="11" t="s">
        <v>57</v>
      </c>
      <c r="R1" s="11" t="s">
        <v>58</v>
      </c>
      <c r="S1" s="11" t="s">
        <v>59</v>
      </c>
      <c r="T1" s="11" t="s">
        <v>60</v>
      </c>
      <c r="U1" s="11" t="s">
        <v>61</v>
      </c>
      <c r="V1" s="11" t="s">
        <v>62</v>
      </c>
      <c r="W1" s="11" t="s">
        <v>63</v>
      </c>
      <c r="X1" s="11" t="s">
        <v>64</v>
      </c>
      <c r="Y1" s="11" t="s">
        <v>65</v>
      </c>
      <c r="Z1" s="11" t="s">
        <v>66</v>
      </c>
      <c r="AA1" s="11" t="s">
        <v>67</v>
      </c>
      <c r="AB1" s="11" t="s">
        <v>68</v>
      </c>
      <c r="AC1" s="11" t="s">
        <v>69</v>
      </c>
      <c r="AD1" s="11" t="s">
        <v>70</v>
      </c>
      <c r="AE1" s="11" t="s">
        <v>71</v>
      </c>
      <c r="AF1" s="11" t="s">
        <v>72</v>
      </c>
      <c r="AG1" s="11" t="s">
        <v>73</v>
      </c>
      <c r="AH1" s="11" t="s">
        <v>74</v>
      </c>
      <c r="AI1" s="11" t="s">
        <v>75</v>
      </c>
      <c r="AJ1" s="11" t="s">
        <v>76</v>
      </c>
      <c r="AK1" s="13" t="s">
        <v>85</v>
      </c>
    </row>
    <row r="2" spans="1:37" ht="22.8" thickTop="1" x14ac:dyDescent="0.25">
      <c r="A2" s="14">
        <v>1372</v>
      </c>
      <c r="B2" s="15">
        <v>2994</v>
      </c>
      <c r="C2" s="16">
        <v>0.1</v>
      </c>
      <c r="D2" s="15">
        <v>500</v>
      </c>
      <c r="E2" s="15">
        <v>60</v>
      </c>
      <c r="F2" s="15">
        <v>2994</v>
      </c>
      <c r="G2" s="15">
        <f>G3+E3</f>
        <v>3974</v>
      </c>
      <c r="H2" s="15">
        <f>G2+(G2*[1]Sheet1!$C$4)+[1]Sheet1!$D$4+[1]Sheet1!$E$4</f>
        <v>5521.4</v>
      </c>
      <c r="I2" s="15">
        <f>H2+(H2*[1]Sheet1!$C$5)+[1]Sheet1!$D$5+[1]Sheet1!$E$5</f>
        <v>7232.8979999999992</v>
      </c>
      <c r="J2" s="15">
        <f>I2+(I2*[1]Sheet1!$C$6)+[1]Sheet1!$D$6+[1]Sheet1!$E$6</f>
        <v>9006.9987439999986</v>
      </c>
      <c r="K2" s="15">
        <f>J2+(J2*[1]Sheet1!$C$7)+[1]Sheet1!$D$7+[1]Sheet1!$E$7</f>
        <v>10823.293511639999</v>
      </c>
      <c r="L2" s="15">
        <f>K2+(K2*[1]Sheet1!$C$8)+[1]Sheet1!$D$8+[1]Sheet1!$E$8</f>
        <v>13197.952213967998</v>
      </c>
      <c r="M2" s="15">
        <f>L2+(L2*[1]Sheet1!$C$9)+[1]Sheet1!$D$9+[1]Sheet1!$E$9</f>
        <v>16897.747435364799</v>
      </c>
      <c r="N2" s="15">
        <f>M2+(M2*[1]Sheet1!$C$10)+[1]Sheet1!$D$10+[1]Sheet1!$E$10</f>
        <v>21112.634807133039</v>
      </c>
      <c r="O2" s="15">
        <f>N2+(N2*[1]Sheet1!$C$11)+[1]Sheet1!$D$11+[1]Sheet1!$E$11</f>
        <v>26142.703373454027</v>
      </c>
      <c r="P2" s="15">
        <f>O2+(O2*[1]Sheet1!$C$12)+[1]Sheet1!$D$12+[1]Sheet1!$E$12</f>
        <v>32159.83854212673</v>
      </c>
      <c r="Q2" s="15">
        <f>P2+(P2*[1]Sheet1!$C$13)+[1]Sheet1!$D$13+[1]Sheet1!$E$13</f>
        <v>40147.83854212673</v>
      </c>
      <c r="R2" s="15">
        <f>Q2+(Q2*[1]Sheet1!$C$14)+[1]Sheet1!$D$14+[1]Sheet1!$E$14</f>
        <v>46497.83854212673</v>
      </c>
      <c r="S2" s="15">
        <f>R2+(R2*[1]Sheet1!$C$15)+[1]Sheet1!$D$15+[1]Sheet1!$E$15</f>
        <v>57397.6223963394</v>
      </c>
      <c r="T2" s="15">
        <f>S2+(S2*[1]Sheet1!$C$16)+[1]Sheet1!$D$16+[1]Sheet1!$E$16</f>
        <v>64387.384635973343</v>
      </c>
      <c r="U2" s="15">
        <f>T2+(T2*[1]Sheet1!$C$17)+[1]Sheet1!$D$17+[1]Sheet1!$E$17</f>
        <v>78006.753867772015</v>
      </c>
      <c r="V2" s="15">
        <f>U2+(U2*[1]Sheet1!$C$18)+[1]Sheet1!$D$18+[1]Sheet1!$E$18</f>
        <v>94137.091561160618</v>
      </c>
      <c r="W2" s="15">
        <f>V2+(V2*[1]Sheet1!$C$19)+[1]Sheet1!$D$19+[1]Sheet1!$E$19</f>
        <v>109737.68797044187</v>
      </c>
      <c r="X2" s="15">
        <f>W2+(W2*[1]Sheet1!$C$20)+[1]Sheet1!$D$20+[1]Sheet1!$E$20</f>
        <v>121361.94924866837</v>
      </c>
      <c r="Y2" s="15">
        <f>X2+(X2*[1]Sheet1!$C$21)+[1]Sheet1!$D$21+[1]Sheet1!$E$21</f>
        <v>144450.28569607518</v>
      </c>
      <c r="Z2" s="15">
        <f>Y2+(Y2*[1]Sheet1!$C$22)+[1]Sheet1!$D$22+[1]Sheet1!$E$22</f>
        <v>181380.31426568271</v>
      </c>
      <c r="AA2" s="15">
        <f>Z2+(Z2*[1]Sheet1!$C$23)+[1]Sheet1!$D$23+[1]Sheet1!$E$23</f>
        <v>229255.95197756463</v>
      </c>
      <c r="AB2" s="15">
        <f>AA2+(AA2*[1]Sheet1!$C$24)+[1]Sheet1!$D$24+[1]Sheet1!$E$24</f>
        <v>278229.46381375066</v>
      </c>
      <c r="AC2" s="15">
        <f>AB2+(AB2*[1]Sheet1!$C$25)+[1]Sheet1!$D$25+[1]Sheet1!$E$25</f>
        <v>327181.58874767576</v>
      </c>
      <c r="AD2" s="15">
        <f>AC2+(AC2*[1]Sheet1!$C$26)+[1]Sheet1!$D$26+[1]Sheet1!$E$26</f>
        <v>390211.37939739687</v>
      </c>
      <c r="AE2" s="15">
        <f>AD2+(AD2*[1]Sheet1!$C$27)+[1]Sheet1!$D$27+[1]Sheet1!$E$27</f>
        <v>476001.36285472615</v>
      </c>
      <c r="AF2" s="15">
        <f>AE2+(AE2*[1]Sheet1!$C$28)+[1]Sheet1!$D$28+[1]Sheet1!$E$28</f>
        <v>648263.54002584051</v>
      </c>
      <c r="AG2" s="15">
        <f>AF2+(AF2*[1]Sheet1!$C$29)+[1]Sheet1!$D$29+[1]Sheet1!$E$29</f>
        <v>835169.07102971664</v>
      </c>
      <c r="AH2" s="15">
        <f>AG2+(AG2*[1]Sheet1!$C$30)+[1]Sheet1!$D$30+[1]Sheet1!$E$30</f>
        <v>1181765.029497443</v>
      </c>
      <c r="AI2" s="15">
        <f>AH2+(AH2*[1]Sheet1!$C$31)+[1]Sheet1!$D$31+[1]Sheet1!$E$31</f>
        <v>1872557.7407064713</v>
      </c>
      <c r="AJ2" s="15">
        <f>AI2+(AI2*[1]Sheet1!$C$32)+[1]Sheet1!$D$32+[1]Sheet1!$E$32</f>
        <v>2419390.8662548303</v>
      </c>
      <c r="AK2" s="17">
        <v>4696756.371016779</v>
      </c>
    </row>
    <row r="3" spans="1:37" ht="22.2" x14ac:dyDescent="0.25">
      <c r="A3" s="18">
        <v>1373</v>
      </c>
      <c r="B3" s="19">
        <f>ROUNDUP(B2+(B2*C3)+D3,0)</f>
        <v>3894</v>
      </c>
      <c r="C3" s="20">
        <v>0.1</v>
      </c>
      <c r="D3" s="19">
        <v>600</v>
      </c>
      <c r="E3" s="19">
        <v>80</v>
      </c>
      <c r="F3" s="19"/>
      <c r="G3" s="19">
        <v>3894</v>
      </c>
      <c r="H3" s="19">
        <f>G3+(G3*[1]Sheet1!$C$4)+[1]Sheet1!$D$4+[1]Sheet1!$E$4</f>
        <v>5433.4</v>
      </c>
      <c r="I3" s="19">
        <f>H3+(H3*[1]Sheet1!$C$5)+[1]Sheet1!$D$5+[1]Sheet1!$E$5</f>
        <v>7138.7379999999994</v>
      </c>
      <c r="J3" s="19">
        <f>I3+(I3*[1]Sheet1!$C$6)+[1]Sheet1!$D$6+[1]Sheet1!$E$6</f>
        <v>8891.3702639999992</v>
      </c>
      <c r="K3" s="19">
        <f>J3+(J3*[1]Sheet1!$C$7)+[1]Sheet1!$D$7+[1]Sheet1!$E$7</f>
        <v>10686.273762839999</v>
      </c>
      <c r="L3" s="19">
        <f>K3+(K3*[1]Sheet1!$C$8)+[1]Sheet1!$D$8+[1]Sheet1!$E$8</f>
        <v>13033.528515407999</v>
      </c>
      <c r="M3" s="19">
        <f>L3+(L3*[1]Sheet1!$C$9)+[1]Sheet1!$D$9+[1]Sheet1!$E$9</f>
        <v>16716.881366948801</v>
      </c>
      <c r="N3" s="19">
        <f>M3+(M3*[1]Sheet1!$C$10)+[1]Sheet1!$D$10+[1]Sheet1!$E$10</f>
        <v>20922.725435296241</v>
      </c>
      <c r="O3" s="19">
        <f>N3+(N3*[1]Sheet1!$C$11)+[1]Sheet1!$D$11+[1]Sheet1!$E$11</f>
        <v>25944.248079884572</v>
      </c>
      <c r="P3" s="19">
        <f>O3+(O3*[1]Sheet1!$C$12)+[1]Sheet1!$D$12+[1]Sheet1!$E$12</f>
        <v>31951.4604838788</v>
      </c>
      <c r="Q3" s="19">
        <f>P3+(P3*[1]Sheet1!$C$13)+[1]Sheet1!$D$13+[1]Sheet1!$E$13</f>
        <v>39939.4604838788</v>
      </c>
      <c r="R3" s="19">
        <f>Q3+(Q3*[1]Sheet1!$C$14)+[1]Sheet1!$D$14+[1]Sheet1!$E$14</f>
        <v>46289.4604838788</v>
      </c>
      <c r="S3" s="19">
        <f>R3+(R3*[1]Sheet1!$C$15)+[1]Sheet1!$D$15+[1]Sheet1!$E$15</f>
        <v>57168.406532266679</v>
      </c>
      <c r="T3" s="19">
        <f>S3+(S3*[1]Sheet1!$C$16)+[1]Sheet1!$D$16+[1]Sheet1!$E$16</f>
        <v>64135.247185493346</v>
      </c>
      <c r="U3" s="19">
        <f>T3+(T3*[1]Sheet1!$C$17)+[1]Sheet1!$D$17+[1]Sheet1!$E$17</f>
        <v>77742.009544768021</v>
      </c>
      <c r="V3" s="19">
        <f>U3+(U3*[1]Sheet1!$C$18)+[1]Sheet1!$D$18+[1]Sheet1!$E$18</f>
        <v>93859.110022006425</v>
      </c>
      <c r="W3" s="19">
        <f>V3+(V3*[1]Sheet1!$C$19)+[1]Sheet1!$D$19+[1]Sheet1!$E$19</f>
        <v>109440.24772354687</v>
      </c>
      <c r="X3" s="19">
        <f>W3+(W3*[1]Sheet1!$C$20)+[1]Sheet1!$D$20+[1]Sheet1!$E$20</f>
        <v>121046.66258695968</v>
      </c>
      <c r="Y3" s="19">
        <f>X3+(X3*[1]Sheet1!$C$21)+[1]Sheet1!$D$21+[1]Sheet1!$E$21</f>
        <v>144112.92896804685</v>
      </c>
      <c r="Z3" s="19">
        <f>Y3+(Y3*[1]Sheet1!$C$22)+[1]Sheet1!$D$22+[1]Sheet1!$E$22</f>
        <v>181009.22186485154</v>
      </c>
      <c r="AA3" s="19">
        <f>Z3+(Z3*[1]Sheet1!$C$23)+[1]Sheet1!$D$23+[1]Sheet1!$E$23</f>
        <v>228840.32848863374</v>
      </c>
      <c r="AB3" s="19">
        <f>AA3+(AA3*[1]Sheet1!$C$24)+[1]Sheet1!$D$24+[1]Sheet1!$E$24</f>
        <v>277743.18433170149</v>
      </c>
      <c r="AC3" s="19">
        <f>AB3+(AB3*[1]Sheet1!$C$25)+[1]Sheet1!$D$25+[1]Sheet1!$E$25</f>
        <v>326627.23013813968</v>
      </c>
      <c r="AD3" s="19">
        <f>AC3+(AC3*[1]Sheet1!$C$26)+[1]Sheet1!$D$26+[1]Sheet1!$E$26</f>
        <v>389590.49775471643</v>
      </c>
      <c r="AE3" s="19">
        <f>AD3+(AD3*[1]Sheet1!$C$27)+[1]Sheet1!$D$27+[1]Sheet1!$E$27</f>
        <v>475315.90952120692</v>
      </c>
      <c r="AF3" s="19">
        <f>AE3+(AE3*[1]Sheet1!$C$28)+[1]Sheet1!$D$28+[1]Sheet1!$E$28</f>
        <v>647488.97775896383</v>
      </c>
      <c r="AG3" s="19">
        <f>AF3+(AF3*[1]Sheet1!$C$29)+[1]Sheet1!$D$29+[1]Sheet1!$E$29</f>
        <v>834278.32442280836</v>
      </c>
      <c r="AH3" s="19">
        <f>AG3+(AG3*[1]Sheet1!$C$30)+[1]Sheet1!$D$30+[1]Sheet1!$E$30</f>
        <v>1180642.6887727384</v>
      </c>
      <c r="AI3" s="19">
        <f>AH3+(AH3*[1]Sheet1!$C$31)+[1]Sheet1!$D$31+[1]Sheet1!$E$31</f>
        <v>1871008.9105063791</v>
      </c>
      <c r="AJ3" s="19">
        <f>AI3+(AI3*[1]Sheet1!$C$32)+[1]Sheet1!$D$32+[1]Sheet1!$E$32</f>
        <v>2417516.7817127188</v>
      </c>
      <c r="AK3" s="21">
        <v>4693738.3452701624</v>
      </c>
    </row>
    <row r="4" spans="1:37" ht="22.2" x14ac:dyDescent="0.25">
      <c r="A4" s="22">
        <v>1374</v>
      </c>
      <c r="B4" s="23">
        <f>(B3+(B3*C4)+D4)</f>
        <v>5333.4</v>
      </c>
      <c r="C4" s="24">
        <v>0.1</v>
      </c>
      <c r="D4" s="23">
        <v>1050</v>
      </c>
      <c r="E4" s="23">
        <v>100</v>
      </c>
      <c r="F4" s="23"/>
      <c r="G4" s="23"/>
      <c r="H4" s="23">
        <v>5333</v>
      </c>
      <c r="I4" s="23">
        <f>H4+(H4*[1]Sheet1!$C$5)+[1]Sheet1!$D$5+[1]Sheet1!$E$5</f>
        <v>7031.31</v>
      </c>
      <c r="J4" s="23">
        <f>I4+(I4*[1]Sheet1!$C$6)+[1]Sheet1!$D$6+[1]Sheet1!$E$6</f>
        <v>8759.4486800000013</v>
      </c>
      <c r="K4" s="23">
        <f>J4+(J4*[1]Sheet1!$C$7)+[1]Sheet1!$D$7+[1]Sheet1!$E$7</f>
        <v>10529.946685800001</v>
      </c>
      <c r="L4" s="23">
        <f>K4+(K4*[1]Sheet1!$C$8)+[1]Sheet1!$D$8+[1]Sheet1!$E$8</f>
        <v>12845.936022960002</v>
      </c>
      <c r="M4" s="23">
        <f>L4+(L4*[1]Sheet1!$C$9)+[1]Sheet1!$D$9+[1]Sheet1!$E$9</f>
        <v>16510.529625256004</v>
      </c>
      <c r="N4" s="23">
        <f>M4+(M4*[1]Sheet1!$C$10)+[1]Sheet1!$D$10+[1]Sheet1!$E$10</f>
        <v>20706.056106518805</v>
      </c>
      <c r="O4" s="23">
        <f>N4+(N4*[1]Sheet1!$C$11)+[1]Sheet1!$D$11+[1]Sheet1!$E$11</f>
        <v>25717.82863131215</v>
      </c>
      <c r="P4" s="23">
        <f>O4+(O4*[1]Sheet1!$C$12)+[1]Sheet1!$D$12+[1]Sheet1!$E$12</f>
        <v>31713.720062877757</v>
      </c>
      <c r="Q4" s="23">
        <f>P4+(P4*[1]Sheet1!$C$13)+[1]Sheet1!$D$13+[1]Sheet1!$E$13</f>
        <v>39701.720062877757</v>
      </c>
      <c r="R4" s="23">
        <f>Q4+(Q4*[1]Sheet1!$C$14)+[1]Sheet1!$D$14+[1]Sheet1!$E$14</f>
        <v>46051.720062877757</v>
      </c>
      <c r="S4" s="23">
        <f>R4+(R4*[1]Sheet1!$C$15)+[1]Sheet1!$D$15+[1]Sheet1!$E$15</f>
        <v>56906.892069165537</v>
      </c>
      <c r="T4" s="23">
        <f>S4+(S4*[1]Sheet1!$C$16)+[1]Sheet1!$D$16+[1]Sheet1!$E$16</f>
        <v>63847.581276082092</v>
      </c>
      <c r="U4" s="23">
        <f>T4+(T4*[1]Sheet1!$C$17)+[1]Sheet1!$D$17+[1]Sheet1!$E$17</f>
        <v>77439.960339886195</v>
      </c>
      <c r="V4" s="23">
        <f>U4+(U4*[1]Sheet1!$C$18)+[1]Sheet1!$D$18+[1]Sheet1!$E$18</f>
        <v>93541.95835688051</v>
      </c>
      <c r="W4" s="23">
        <f>V4+(V4*[1]Sheet1!$C$19)+[1]Sheet1!$D$19+[1]Sheet1!$E$19</f>
        <v>109100.89544186214</v>
      </c>
      <c r="X4" s="23">
        <f>W4+(W4*[1]Sheet1!$C$20)+[1]Sheet1!$D$20+[1]Sheet1!$E$20</f>
        <v>120686.94916837387</v>
      </c>
      <c r="Y4" s="23">
        <f>X4+(X4*[1]Sheet1!$C$21)+[1]Sheet1!$D$21+[1]Sheet1!$E$21</f>
        <v>143728.03561016003</v>
      </c>
      <c r="Z4" s="23">
        <f>Y4+(Y4*[1]Sheet1!$C$22)+[1]Sheet1!$D$22+[1]Sheet1!$E$22</f>
        <v>180585.83917117605</v>
      </c>
      <c r="AA4" s="23">
        <f>Z4+(Z4*[1]Sheet1!$C$23)+[1]Sheet1!$D$23+[1]Sheet1!$E$23</f>
        <v>228366.13987171717</v>
      </c>
      <c r="AB4" s="23">
        <f>AA4+(AA4*[1]Sheet1!$C$24)+[1]Sheet1!$D$24+[1]Sheet1!$E$24</f>
        <v>277188.38364990911</v>
      </c>
      <c r="AC4" s="23">
        <f>AB4+(AB4*[1]Sheet1!$C$25)+[1]Sheet1!$D$25+[1]Sheet1!$E$25</f>
        <v>325994.75736089639</v>
      </c>
      <c r="AD4" s="23">
        <f>AC4+(AC4*[1]Sheet1!$C$26)+[1]Sheet1!$D$26+[1]Sheet1!$E$26</f>
        <v>388882.12824420398</v>
      </c>
      <c r="AE4" s="23">
        <f>AD4+(AD4*[1]Sheet1!$C$27)+[1]Sheet1!$D$27+[1]Sheet1!$E$27</f>
        <v>474533.86958160118</v>
      </c>
      <c r="AF4" s="23">
        <f>AE4+(AE4*[1]Sheet1!$C$28)+[1]Sheet1!$D$28+[1]Sheet1!$E$28</f>
        <v>646605.27262720931</v>
      </c>
      <c r="AG4" s="23">
        <f>AF4+(AF4*[1]Sheet1!$C$29)+[1]Sheet1!$D$29+[1]Sheet1!$E$29</f>
        <v>833262.06352129066</v>
      </c>
      <c r="AH4" s="23">
        <f>AG4+(AG4*[1]Sheet1!$C$30)+[1]Sheet1!$D$30+[1]Sheet1!$E$30</f>
        <v>1179362.2000368263</v>
      </c>
      <c r="AI4" s="23">
        <f>AH4+(AH4*[1]Sheet1!$C$31)+[1]Sheet1!$D$31+[1]Sheet1!$E$31</f>
        <v>1869241.8360508203</v>
      </c>
      <c r="AJ4" s="23">
        <f>AI4+(AI4*[1]Sheet1!$C$32)+[1]Sheet1!$D$32+[1]Sheet1!$E$32</f>
        <v>2415378.6216214923</v>
      </c>
      <c r="AK4" s="25">
        <v>4690295.0522592515</v>
      </c>
    </row>
    <row r="5" spans="1:37" ht="22.2" x14ac:dyDescent="0.25">
      <c r="A5" s="18">
        <v>1375</v>
      </c>
      <c r="B5" s="19">
        <f t="shared" ref="B5:B33" si="0">(B4+(B4*C5)+D5)</f>
        <v>6906.7379999999994</v>
      </c>
      <c r="C5" s="20">
        <v>7.0000000000000007E-2</v>
      </c>
      <c r="D5" s="19">
        <v>1200</v>
      </c>
      <c r="E5" s="19">
        <v>125</v>
      </c>
      <c r="F5" s="19"/>
      <c r="G5" s="19"/>
      <c r="H5" s="19"/>
      <c r="I5" s="19">
        <v>6907</v>
      </c>
      <c r="J5" s="19">
        <f>I5+(I5*[1]Sheet1!$C$6)+[1]Sheet1!$D$6+[1]Sheet1!$E$6</f>
        <v>8606.7960000000003</v>
      </c>
      <c r="K5" s="19">
        <f>J5+(J5*[1]Sheet1!$C$7)+[1]Sheet1!$D$7+[1]Sheet1!$E$7</f>
        <v>10349.053260000001</v>
      </c>
      <c r="L5" s="19">
        <f>K5+(K5*[1]Sheet1!$C$8)+[1]Sheet1!$D$8+[1]Sheet1!$E$8</f>
        <v>12628.863912000001</v>
      </c>
      <c r="M5" s="19">
        <f>L5+(L5*[1]Sheet1!$C$9)+[1]Sheet1!$D$9+[1]Sheet1!$E$9</f>
        <v>16271.7503032</v>
      </c>
      <c r="N5" s="19">
        <f>M5+(M5*[1]Sheet1!$C$10)+[1]Sheet1!$D$10+[1]Sheet1!$E$10</f>
        <v>20455.33781836</v>
      </c>
      <c r="O5" s="19">
        <f>N5+(N5*[1]Sheet1!$C$11)+[1]Sheet1!$D$11+[1]Sheet1!$E$11</f>
        <v>25455.8280201862</v>
      </c>
      <c r="P5" s="19">
        <f>O5+(O5*[1]Sheet1!$C$12)+[1]Sheet1!$D$12+[1]Sheet1!$E$12</f>
        <v>31438.619421195508</v>
      </c>
      <c r="Q5" s="19">
        <f>P5+(P5*[1]Sheet1!$C$13)+[1]Sheet1!$D$13+[1]Sheet1!$E$13</f>
        <v>39426.619421195508</v>
      </c>
      <c r="R5" s="19">
        <f>Q5+(Q5*[1]Sheet1!$C$14)+[1]Sheet1!$D$14+[1]Sheet1!$E$14</f>
        <v>45776.619421195508</v>
      </c>
      <c r="S5" s="19">
        <f>R5+(R5*[1]Sheet1!$C$15)+[1]Sheet1!$D$15+[1]Sheet1!$E$15</f>
        <v>56604.281363315058</v>
      </c>
      <c r="T5" s="19">
        <f>S5+(S5*[1]Sheet1!$C$16)+[1]Sheet1!$D$16+[1]Sheet1!$E$16</f>
        <v>63514.70949964656</v>
      </c>
      <c r="U5" s="19">
        <f>T5+(T5*[1]Sheet1!$C$17)+[1]Sheet1!$D$17+[1]Sheet1!$E$17</f>
        <v>77090.444974628888</v>
      </c>
      <c r="V5" s="19">
        <f>U5+(U5*[1]Sheet1!$C$18)+[1]Sheet1!$D$18+[1]Sheet1!$E$18</f>
        <v>93174.967223360334</v>
      </c>
      <c r="W5" s="19">
        <f>V5+(V5*[1]Sheet1!$C$19)+[1]Sheet1!$D$19+[1]Sheet1!$E$19</f>
        <v>108708.21492899556</v>
      </c>
      <c r="X5" s="19">
        <f>W5+(W5*[1]Sheet1!$C$20)+[1]Sheet1!$D$20+[1]Sheet1!$E$20</f>
        <v>120270.70782473529</v>
      </c>
      <c r="Y5" s="19">
        <f>X5+(X5*[1]Sheet1!$C$21)+[1]Sheet1!$D$21+[1]Sheet1!$E$21</f>
        <v>143282.65737246675</v>
      </c>
      <c r="Z5" s="19">
        <f>Y5+(Y5*[1]Sheet1!$C$22)+[1]Sheet1!$D$22+[1]Sheet1!$E$22</f>
        <v>180095.92310971342</v>
      </c>
      <c r="AA5" s="19">
        <f>Z5+(Z5*[1]Sheet1!$C$23)+[1]Sheet1!$D$23+[1]Sheet1!$E$23</f>
        <v>227817.43388287904</v>
      </c>
      <c r="AB5" s="19">
        <f>AA5+(AA5*[1]Sheet1!$C$24)+[1]Sheet1!$D$24+[1]Sheet1!$E$24</f>
        <v>276546.39764296846</v>
      </c>
      <c r="AC5" s="19">
        <f>AB5+(AB5*[1]Sheet1!$C$25)+[1]Sheet1!$D$25+[1]Sheet1!$E$25</f>
        <v>325262.89331298403</v>
      </c>
      <c r="AD5" s="19">
        <f>AC5+(AC5*[1]Sheet1!$C$26)+[1]Sheet1!$D$26+[1]Sheet1!$E$26</f>
        <v>388062.44051054213</v>
      </c>
      <c r="AE5" s="19">
        <f>AD5+(AD5*[1]Sheet1!$C$27)+[1]Sheet1!$D$27+[1]Sheet1!$E$27</f>
        <v>473628.9343236385</v>
      </c>
      <c r="AF5" s="19">
        <f>AE5+(AE5*[1]Sheet1!$C$28)+[1]Sheet1!$D$28+[1]Sheet1!$E$28</f>
        <v>645582.69578571152</v>
      </c>
      <c r="AG5" s="19">
        <f>AF5+(AF5*[1]Sheet1!$C$29)+[1]Sheet1!$D$29+[1]Sheet1!$E$29</f>
        <v>832086.1001535682</v>
      </c>
      <c r="AH5" s="19">
        <f>AG5+(AG5*[1]Sheet1!$C$30)+[1]Sheet1!$D$30+[1]Sheet1!$E$30</f>
        <v>1177880.4861934958</v>
      </c>
      <c r="AI5" s="19">
        <f>AH5+(AH5*[1]Sheet1!$C$31)+[1]Sheet1!$D$31+[1]Sheet1!$E$31</f>
        <v>1867197.0709470243</v>
      </c>
      <c r="AJ5" s="19">
        <f>AI5+(AI5*[1]Sheet1!$C$32)+[1]Sheet1!$D$32+[1]Sheet1!$E$32</f>
        <v>2412904.4558458994</v>
      </c>
      <c r="AK5" s="21">
        <v>4686310.655694236</v>
      </c>
    </row>
    <row r="6" spans="1:37" ht="22.2" x14ac:dyDescent="0.25">
      <c r="A6" s="22">
        <v>1376</v>
      </c>
      <c r="B6" s="23">
        <f t="shared" si="0"/>
        <v>8481.4742639999986</v>
      </c>
      <c r="C6" s="26">
        <v>0.22800000000000001</v>
      </c>
      <c r="D6" s="23">
        <v>0</v>
      </c>
      <c r="E6" s="23">
        <v>125</v>
      </c>
      <c r="F6" s="23"/>
      <c r="G6" s="23"/>
      <c r="H6" s="23"/>
      <c r="I6" s="23"/>
      <c r="J6" s="23">
        <v>8482</v>
      </c>
      <c r="K6" s="23">
        <f>J6+(J6*[1]Sheet1!$C$7)+[1]Sheet1!$D$7+[1]Sheet1!$E$7</f>
        <v>10201.17</v>
      </c>
      <c r="L6" s="23">
        <f>K6+(K6*[1]Sheet1!$C$8)+[1]Sheet1!$D$8+[1]Sheet1!$E$8</f>
        <v>12451.404</v>
      </c>
      <c r="M6" s="23">
        <f>L6+(L6*[1]Sheet1!$C$9)+[1]Sheet1!$D$9+[1]Sheet1!$E$9</f>
        <v>16076.544400000001</v>
      </c>
      <c r="N6" s="23">
        <f>M6+(M6*[1]Sheet1!$C$10)+[1]Sheet1!$D$10+[1]Sheet1!$E$10</f>
        <v>20250.371620000002</v>
      </c>
      <c r="O6" s="23">
        <f>N6+(N6*[1]Sheet1!$C$11)+[1]Sheet1!$D$11+[1]Sheet1!$E$11</f>
        <v>25241.638342900002</v>
      </c>
      <c r="P6" s="23">
        <f>O6+(O6*[1]Sheet1!$C$12)+[1]Sheet1!$D$12+[1]Sheet1!$E$12</f>
        <v>31213.720260045004</v>
      </c>
      <c r="Q6" s="23">
        <f>P6+(P6*[1]Sheet1!$C$13)+[1]Sheet1!$D$13+[1]Sheet1!$E$13</f>
        <v>39201.720260045004</v>
      </c>
      <c r="R6" s="23">
        <f>Q6+(Q6*[1]Sheet1!$C$14)+[1]Sheet1!$D$14+[1]Sheet1!$E$14</f>
        <v>45551.720260045004</v>
      </c>
      <c r="S6" s="23">
        <f>R6+(R6*[1]Sheet1!$C$15)+[1]Sheet1!$D$15+[1]Sheet1!$E$15</f>
        <v>56356.892286049508</v>
      </c>
      <c r="T6" s="23">
        <f>S6+(S6*[1]Sheet1!$C$16)+[1]Sheet1!$D$16+[1]Sheet1!$E$16</f>
        <v>63242.581514654463</v>
      </c>
      <c r="U6" s="23">
        <f>T6+(T6*[1]Sheet1!$C$17)+[1]Sheet1!$D$17+[1]Sheet1!$E$17</f>
        <v>76804.710590387185</v>
      </c>
      <c r="V6" s="23">
        <f>U6+(U6*[1]Sheet1!$C$18)+[1]Sheet1!$D$18+[1]Sheet1!$E$18</f>
        <v>92874.946119906541</v>
      </c>
      <c r="W6" s="23">
        <f>V6+(V6*[1]Sheet1!$C$19)+[1]Sheet1!$D$19+[1]Sheet1!$E$19</f>
        <v>108387.1923483</v>
      </c>
      <c r="X6" s="23">
        <f>W6+(W6*[1]Sheet1!$C$20)+[1]Sheet1!$D$20+[1]Sheet1!$E$20</f>
        <v>119930.42388919799</v>
      </c>
      <c r="Y6" s="23">
        <f>X6+(X6*[1]Sheet1!$C$21)+[1]Sheet1!$D$21+[1]Sheet1!$E$21</f>
        <v>142918.55356144183</v>
      </c>
      <c r="Z6" s="23">
        <f>Y6+(Y6*[1]Sheet1!$C$22)+[1]Sheet1!$D$22+[1]Sheet1!$E$22</f>
        <v>179695.40891758603</v>
      </c>
      <c r="AA6" s="23">
        <f>Z6+(Z6*[1]Sheet1!$C$23)+[1]Sheet1!$D$23+[1]Sheet1!$E$23</f>
        <v>227368.85798769636</v>
      </c>
      <c r="AB6" s="23">
        <f>AA6+(AA6*[1]Sheet1!$C$24)+[1]Sheet1!$D$24+[1]Sheet1!$E$24</f>
        <v>276021.56384560477</v>
      </c>
      <c r="AC6" s="23">
        <f>AB6+(AB6*[1]Sheet1!$C$25)+[1]Sheet1!$D$25+[1]Sheet1!$E$25</f>
        <v>324664.58278398943</v>
      </c>
      <c r="AD6" s="23">
        <f>AC6+(AC6*[1]Sheet1!$C$26)+[1]Sheet1!$D$26+[1]Sheet1!$E$26</f>
        <v>387392.33271806815</v>
      </c>
      <c r="AE6" s="23">
        <f>AD6+(AD6*[1]Sheet1!$C$27)+[1]Sheet1!$D$27+[1]Sheet1!$E$27</f>
        <v>472889.13532074721</v>
      </c>
      <c r="AF6" s="23">
        <f>AE6+(AE6*[1]Sheet1!$C$28)+[1]Sheet1!$D$28+[1]Sheet1!$E$28</f>
        <v>644746.72291244438</v>
      </c>
      <c r="AG6" s="23">
        <f>AF6+(AF6*[1]Sheet1!$C$29)+[1]Sheet1!$D$29+[1]Sheet1!$E$29</f>
        <v>831124.73134931107</v>
      </c>
      <c r="AH6" s="23">
        <f>AG6+(AG6*[1]Sheet1!$C$30)+[1]Sheet1!$D$30+[1]Sheet1!$E$30</f>
        <v>1176669.1615001319</v>
      </c>
      <c r="AI6" s="23">
        <f>AH6+(AH6*[1]Sheet1!$C$31)+[1]Sheet1!$D$31+[1]Sheet1!$E$31</f>
        <v>1865525.442870182</v>
      </c>
      <c r="AJ6" s="23">
        <f>AI6+(AI6*[1]Sheet1!$C$32)+[1]Sheet1!$D$32+[1]Sheet1!$E$32</f>
        <v>2410881.7858729204</v>
      </c>
      <c r="AK6" s="25">
        <v>4683053.3479697518</v>
      </c>
    </row>
    <row r="7" spans="1:37" ht="22.2" x14ac:dyDescent="0.25">
      <c r="A7" s="18">
        <v>1377</v>
      </c>
      <c r="B7" s="19">
        <f t="shared" si="0"/>
        <v>10050.547002839998</v>
      </c>
      <c r="C7" s="27">
        <v>0.185</v>
      </c>
      <c r="D7" s="19">
        <v>0</v>
      </c>
      <c r="E7" s="19">
        <v>150</v>
      </c>
      <c r="F7" s="19"/>
      <c r="G7" s="19"/>
      <c r="H7" s="19"/>
      <c r="I7" s="19"/>
      <c r="J7" s="19"/>
      <c r="K7" s="19">
        <v>10051</v>
      </c>
      <c r="L7" s="19">
        <f>K7+(K7*[1]Sheet1!$C$8)+[1]Sheet1!$D$8+[1]Sheet1!$E$8</f>
        <v>12271.2</v>
      </c>
      <c r="M7" s="19">
        <f>L7+(L7*[1]Sheet1!$C$9)+[1]Sheet1!$D$9+[1]Sheet1!$E$9</f>
        <v>15878.320000000002</v>
      </c>
      <c r="N7" s="19">
        <f>M7+(M7*[1]Sheet1!$C$10)+[1]Sheet1!$D$10+[1]Sheet1!$E$10</f>
        <v>20042.236000000001</v>
      </c>
      <c r="O7" s="19">
        <f>N7+(N7*[1]Sheet1!$C$11)+[1]Sheet1!$D$11+[1]Sheet1!$E$11</f>
        <v>25024.136620000001</v>
      </c>
      <c r="P7" s="19">
        <f>O7+(O7*[1]Sheet1!$C$12)+[1]Sheet1!$D$12+[1]Sheet1!$E$12</f>
        <v>30985.343451000001</v>
      </c>
      <c r="Q7" s="19">
        <f>P7+(P7*[1]Sheet1!$C$13)+[1]Sheet1!$D$13+[1]Sheet1!$E$13</f>
        <v>38973.343451000001</v>
      </c>
      <c r="R7" s="19">
        <f>Q7+(Q7*[1]Sheet1!$C$14)+[1]Sheet1!$D$14+[1]Sheet1!$E$14</f>
        <v>45323.343451000001</v>
      </c>
      <c r="S7" s="19">
        <f>R7+(R7*[1]Sheet1!$C$15)+[1]Sheet1!$D$15+[1]Sheet1!$E$15</f>
        <v>56105.677796100004</v>
      </c>
      <c r="T7" s="19">
        <f>S7+(S7*[1]Sheet1!$C$16)+[1]Sheet1!$D$16+[1]Sheet1!$E$16</f>
        <v>62966.245575710003</v>
      </c>
      <c r="U7" s="19">
        <f>T7+(T7*[1]Sheet1!$C$17)+[1]Sheet1!$D$17+[1]Sheet1!$E$17</f>
        <v>76514.557854495506</v>
      </c>
      <c r="V7" s="19">
        <f>U7+(U7*[1]Sheet1!$C$18)+[1]Sheet1!$D$18+[1]Sheet1!$E$18</f>
        <v>92570.285747220274</v>
      </c>
      <c r="W7" s="19">
        <f>V7+(V7*[1]Sheet1!$C$19)+[1]Sheet1!$D$19+[1]Sheet1!$E$19</f>
        <v>108061.20574952569</v>
      </c>
      <c r="X7" s="19">
        <f>W7+(W7*[1]Sheet1!$C$20)+[1]Sheet1!$D$20+[1]Sheet1!$E$20</f>
        <v>119584.87809449722</v>
      </c>
      <c r="Y7" s="19">
        <f>X7+(X7*[1]Sheet1!$C$21)+[1]Sheet1!$D$21+[1]Sheet1!$E$21</f>
        <v>142548.81956111203</v>
      </c>
      <c r="Z7" s="19">
        <f>Y7+(Y7*[1]Sheet1!$C$22)+[1]Sheet1!$D$22+[1]Sheet1!$E$22</f>
        <v>179288.70151722323</v>
      </c>
      <c r="AA7" s="19">
        <f>Z7+(Z7*[1]Sheet1!$C$23)+[1]Sheet1!$D$23+[1]Sheet1!$E$23</f>
        <v>226913.34569929002</v>
      </c>
      <c r="AB7" s="19">
        <f>AA7+(AA7*[1]Sheet1!$C$24)+[1]Sheet1!$D$24+[1]Sheet1!$E$24</f>
        <v>275488.61446816934</v>
      </c>
      <c r="AC7" s="19">
        <f>AB7+(AB7*[1]Sheet1!$C$25)+[1]Sheet1!$D$25+[1]Sheet1!$E$25</f>
        <v>324057.02049371303</v>
      </c>
      <c r="AD7" s="19">
        <f>AC7+(AC7*[1]Sheet1!$C$26)+[1]Sheet1!$D$26+[1]Sheet1!$E$26</f>
        <v>386711.86295295862</v>
      </c>
      <c r="AE7" s="19">
        <f>AD7+(AD7*[1]Sheet1!$C$27)+[1]Sheet1!$D$27+[1]Sheet1!$E$27</f>
        <v>472137.89670006628</v>
      </c>
      <c r="AF7" s="19">
        <f>AE7+(AE7*[1]Sheet1!$C$28)+[1]Sheet1!$D$28+[1]Sheet1!$E$28</f>
        <v>643897.82327107491</v>
      </c>
      <c r="AG7" s="19">
        <f>AF7+(AF7*[1]Sheet1!$C$29)+[1]Sheet1!$D$29+[1]Sheet1!$E$29</f>
        <v>830148.49676173611</v>
      </c>
      <c r="AH7" s="19">
        <f>AG7+(AG7*[1]Sheet1!$C$30)+[1]Sheet1!$D$30+[1]Sheet1!$E$30</f>
        <v>1175439.1059197877</v>
      </c>
      <c r="AI7" s="19">
        <f>AH7+(AH7*[1]Sheet1!$C$31)+[1]Sheet1!$D$31+[1]Sheet1!$E$31</f>
        <v>1863827.966169307</v>
      </c>
      <c r="AJ7" s="19">
        <f>AI7+(AI7*[1]Sheet1!$C$32)+[1]Sheet1!$D$32+[1]Sheet1!$E$32</f>
        <v>2408827.8390648616</v>
      </c>
      <c r="AK7" s="21">
        <v>4679745.6720300531</v>
      </c>
    </row>
    <row r="8" spans="1:37" ht="22.2" x14ac:dyDescent="0.25">
      <c r="A8" s="22">
        <v>1378</v>
      </c>
      <c r="B8" s="23">
        <f t="shared" si="0"/>
        <v>12060.656403407997</v>
      </c>
      <c r="C8" s="24">
        <v>0.2</v>
      </c>
      <c r="D8" s="23">
        <v>0</v>
      </c>
      <c r="E8" s="23">
        <v>210</v>
      </c>
      <c r="F8" s="23"/>
      <c r="G8" s="23"/>
      <c r="H8" s="23"/>
      <c r="I8" s="23"/>
      <c r="J8" s="23"/>
      <c r="K8" s="23"/>
      <c r="L8" s="23">
        <v>12061</v>
      </c>
      <c r="M8" s="23">
        <f>L8+(L8*[1]Sheet1!$C$9)+[1]Sheet1!$D$9+[1]Sheet1!$E$9</f>
        <v>15647.1</v>
      </c>
      <c r="N8" s="23">
        <f>M8+(M8*[1]Sheet1!$C$10)+[1]Sheet1!$D$10+[1]Sheet1!$E$10</f>
        <v>19799.455000000002</v>
      </c>
      <c r="O8" s="23">
        <f>N8+(N8*[1]Sheet1!$C$11)+[1]Sheet1!$D$11+[1]Sheet1!$E$11</f>
        <v>24770.430475000001</v>
      </c>
      <c r="P8" s="23">
        <f>O8+(O8*[1]Sheet1!$C$12)+[1]Sheet1!$D$12+[1]Sheet1!$E$12</f>
        <v>30718.951998750003</v>
      </c>
      <c r="Q8" s="23">
        <f>P8+(P8*[1]Sheet1!$C$13)+[1]Sheet1!$D$13+[1]Sheet1!$E$13</f>
        <v>38706.951998750003</v>
      </c>
      <c r="R8" s="23">
        <f>Q8+(Q8*[1]Sheet1!$C$14)+[1]Sheet1!$D$14+[1]Sheet1!$E$14</f>
        <v>45056.951998750003</v>
      </c>
      <c r="S8" s="23">
        <f>R8+(R8*[1]Sheet1!$C$15)+[1]Sheet1!$D$15+[1]Sheet1!$E$15</f>
        <v>55812.647198625004</v>
      </c>
      <c r="T8" s="23">
        <f>S8+(S8*[1]Sheet1!$C$16)+[1]Sheet1!$D$16+[1]Sheet1!$E$16</f>
        <v>62643.911918487502</v>
      </c>
      <c r="U8" s="23">
        <f>T8+(T8*[1]Sheet1!$C$17)+[1]Sheet1!$D$17+[1]Sheet1!$E$17</f>
        <v>76176.10751441188</v>
      </c>
      <c r="V8" s="23">
        <f>U8+(U8*[1]Sheet1!$C$18)+[1]Sheet1!$D$18+[1]Sheet1!$E$18</f>
        <v>92214.912890132473</v>
      </c>
      <c r="W8" s="23">
        <f>V8+(V8*[1]Sheet1!$C$19)+[1]Sheet1!$D$19+[1]Sheet1!$E$19</f>
        <v>107680.95679244175</v>
      </c>
      <c r="X8" s="23">
        <f>W8+(W8*[1]Sheet1!$C$20)+[1]Sheet1!$D$20+[1]Sheet1!$E$20</f>
        <v>119181.81419998825</v>
      </c>
      <c r="Y8" s="23">
        <f>X8+(X8*[1]Sheet1!$C$21)+[1]Sheet1!$D$21+[1]Sheet1!$E$21</f>
        <v>142117.54119398742</v>
      </c>
      <c r="Z8" s="23">
        <f>Y8+(Y8*[1]Sheet1!$C$22)+[1]Sheet1!$D$22+[1]Sheet1!$E$22</f>
        <v>178814.29531338616</v>
      </c>
      <c r="AA8" s="23">
        <f>Z8+(Z8*[1]Sheet1!$C$23)+[1]Sheet1!$D$23+[1]Sheet1!$E$23</f>
        <v>226382.01075099249</v>
      </c>
      <c r="AB8" s="23">
        <f>AA8+(AA8*[1]Sheet1!$C$24)+[1]Sheet1!$D$24+[1]Sheet1!$E$24</f>
        <v>274866.95257866121</v>
      </c>
      <c r="AC8" s="23">
        <f>AB8+(AB8*[1]Sheet1!$C$25)+[1]Sheet1!$D$25+[1]Sheet1!$E$25</f>
        <v>323348.32593967376</v>
      </c>
      <c r="AD8" s="23">
        <f>AC8+(AC8*[1]Sheet1!$C$26)+[1]Sheet1!$D$26+[1]Sheet1!$E$26</f>
        <v>385918.12505243463</v>
      </c>
      <c r="AE8" s="23">
        <f>AD8+(AD8*[1]Sheet1!$C$27)+[1]Sheet1!$D$27+[1]Sheet1!$E$27</f>
        <v>471261.61005788785</v>
      </c>
      <c r="AF8" s="23">
        <f>AE8+(AE8*[1]Sheet1!$C$28)+[1]Sheet1!$D$28+[1]Sheet1!$E$28</f>
        <v>642907.61936541332</v>
      </c>
      <c r="AG8" s="23">
        <f>AF8+(AF8*[1]Sheet1!$C$29)+[1]Sheet1!$D$29+[1]Sheet1!$E$29</f>
        <v>829009.76227022533</v>
      </c>
      <c r="AH8" s="23">
        <f>AG8+(AG8*[1]Sheet1!$C$30)+[1]Sheet1!$D$30+[1]Sheet1!$E$30</f>
        <v>1174004.3004604839</v>
      </c>
      <c r="AI8" s="23">
        <f>AH8+(AH8*[1]Sheet1!$C$31)+[1]Sheet1!$D$31+[1]Sheet1!$E$31</f>
        <v>1861847.9346354678</v>
      </c>
      <c r="AJ8" s="23">
        <f>AI8+(AI8*[1]Sheet1!$C$32)+[1]Sheet1!$D$32+[1]Sheet1!$E$32</f>
        <v>2406432.0009089159</v>
      </c>
      <c r="AK8" s="25">
        <v>4675887.4142637178</v>
      </c>
    </row>
    <row r="9" spans="1:37" ht="22.2" x14ac:dyDescent="0.25">
      <c r="A9" s="18">
        <v>1379</v>
      </c>
      <c r="B9" s="19">
        <f t="shared" si="0"/>
        <v>15266.722043748796</v>
      </c>
      <c r="C9" s="20">
        <v>0.1</v>
      </c>
      <c r="D9" s="19">
        <v>2000</v>
      </c>
      <c r="E9" s="19">
        <v>380</v>
      </c>
      <c r="F9" s="19"/>
      <c r="G9" s="19"/>
      <c r="H9" s="19"/>
      <c r="I9" s="19"/>
      <c r="J9" s="19"/>
      <c r="K9" s="19"/>
      <c r="L9" s="19"/>
      <c r="M9" s="19">
        <v>15267</v>
      </c>
      <c r="N9" s="19">
        <f>M9+(M9*[1]Sheet1!$C$10)+[1]Sheet1!$D$10+[1]Sheet1!$E$10</f>
        <v>19400.349999999999</v>
      </c>
      <c r="O9" s="19">
        <f>N9+(N9*[1]Sheet1!$C$11)+[1]Sheet1!$D$11+[1]Sheet1!$E$11</f>
        <v>24353.365749999997</v>
      </c>
      <c r="P9" s="19">
        <f>O9+(O9*[1]Sheet1!$C$12)+[1]Sheet1!$D$12+[1]Sheet1!$E$12</f>
        <v>30281.034037499998</v>
      </c>
      <c r="Q9" s="19">
        <f>P9+(P9*[1]Sheet1!$C$13)+[1]Sheet1!$D$13+[1]Sheet1!$E$13</f>
        <v>38269.034037499994</v>
      </c>
      <c r="R9" s="19">
        <f>Q9+(Q9*[1]Sheet1!$C$14)+[1]Sheet1!$D$14+[1]Sheet1!$E$14</f>
        <v>44619.034037499994</v>
      </c>
      <c r="S9" s="19">
        <f>R9+(R9*[1]Sheet1!$C$15)+[1]Sheet1!$D$15+[1]Sheet1!$E$15</f>
        <v>55330.937441249996</v>
      </c>
      <c r="T9" s="19">
        <v>62250</v>
      </c>
      <c r="U9" s="19">
        <f>T9+(T9*[1]Sheet1!$C$17)+[1]Sheet1!$D$17+[1]Sheet1!$E$17</f>
        <v>75762.5</v>
      </c>
      <c r="V9" s="19">
        <f>U9+(U9*[1]Sheet1!$C$18)+[1]Sheet1!$D$18+[1]Sheet1!$E$18</f>
        <v>91780.625</v>
      </c>
      <c r="W9" s="19">
        <f>V9+(V9*[1]Sheet1!$C$19)+[1]Sheet1!$D$19+[1]Sheet1!$E$19</f>
        <v>107216.26875</v>
      </c>
      <c r="X9" s="19">
        <f>W9+(W9*[1]Sheet1!$C$20)+[1]Sheet1!$D$20+[1]Sheet1!$E$20</f>
        <v>118689.244875</v>
      </c>
      <c r="Y9" s="19">
        <f>X9+(X9*[1]Sheet1!$C$21)+[1]Sheet1!$D$21+[1]Sheet1!$E$21</f>
        <v>141590.49201625001</v>
      </c>
      <c r="Z9" s="19">
        <f>Y9+(Y9*[1]Sheet1!$C$22)+[1]Sheet1!$D$22+[1]Sheet1!$E$22</f>
        <v>178234.541217875</v>
      </c>
      <c r="AA9" s="19">
        <f>Z9+(Z9*[1]Sheet1!$C$23)+[1]Sheet1!$D$23+[1]Sheet1!$E$23</f>
        <v>225732.68616402001</v>
      </c>
      <c r="AB9" s="19">
        <f>AA9+(AA9*[1]Sheet1!$C$24)+[1]Sheet1!$D$24+[1]Sheet1!$E$24</f>
        <v>274107.24281190342</v>
      </c>
      <c r="AC9" s="19">
        <f>AB9+(AB9*[1]Sheet1!$C$25)+[1]Sheet1!$D$25+[1]Sheet1!$E$25</f>
        <v>322482.25680556992</v>
      </c>
      <c r="AD9" s="19">
        <f>AC9+(AC9*[1]Sheet1!$C$26)+[1]Sheet1!$D$26+[1]Sheet1!$E$26</f>
        <v>384948.1276222383</v>
      </c>
      <c r="AE9" s="19">
        <f>AD9+(AD9*[1]Sheet1!$C$27)+[1]Sheet1!$D$27+[1]Sheet1!$E$27</f>
        <v>470190.73289495107</v>
      </c>
      <c r="AF9" s="19">
        <f>AE9+(AE9*[1]Sheet1!$C$28)+[1]Sheet1!$D$28+[1]Sheet1!$E$28</f>
        <v>641697.52817129472</v>
      </c>
      <c r="AG9" s="19">
        <f>AF9+(AF9*[1]Sheet1!$C$29)+[1]Sheet1!$D$29+[1]Sheet1!$E$29</f>
        <v>827618.15739698894</v>
      </c>
      <c r="AH9" s="19">
        <f>AG9+(AG9*[1]Sheet1!$C$30)+[1]Sheet1!$D$30+[1]Sheet1!$E$30</f>
        <v>1172250.878320206</v>
      </c>
      <c r="AI9" s="19">
        <f>AH9+(AH9*[1]Sheet1!$C$31)+[1]Sheet1!$D$31+[1]Sheet1!$E$31</f>
        <v>1859428.2120818843</v>
      </c>
      <c r="AJ9" s="19">
        <f>AI9+(AI9*[1]Sheet1!$C$32)+[1]Sheet1!$D$32+[1]Sheet1!$E$32</f>
        <v>2403504.1366190799</v>
      </c>
      <c r="AK9" s="21">
        <v>4671172.3816113658</v>
      </c>
    </row>
    <row r="10" spans="1:37" ht="22.2" x14ac:dyDescent="0.25">
      <c r="A10" s="22">
        <v>1380</v>
      </c>
      <c r="B10" s="23">
        <f t="shared" si="0"/>
        <v>18930.058145936237</v>
      </c>
      <c r="C10" s="24">
        <v>0.05</v>
      </c>
      <c r="D10" s="23">
        <v>2900</v>
      </c>
      <c r="E10" s="23">
        <v>470</v>
      </c>
      <c r="F10" s="23"/>
      <c r="G10" s="23"/>
      <c r="H10" s="23"/>
      <c r="I10" s="23"/>
      <c r="J10" s="23"/>
      <c r="K10" s="23"/>
      <c r="L10" s="23"/>
      <c r="M10" s="23"/>
      <c r="N10" s="23">
        <v>18930</v>
      </c>
      <c r="O10" s="23">
        <f>N10+(N10*[1]Sheet1!$C$11)+[1]Sheet1!$D$11+[1]Sheet1!$E$11</f>
        <v>23861.85</v>
      </c>
      <c r="P10" s="23">
        <f>O10+(O10*[1]Sheet1!$C$12)+[1]Sheet1!$D$12+[1]Sheet1!$E$12</f>
        <v>29764.942499999997</v>
      </c>
      <c r="Q10" s="23">
        <f>P10+(P10*[1]Sheet1!$C$13)+[1]Sheet1!$D$13+[1]Sheet1!$E$13</f>
        <v>37752.942499999997</v>
      </c>
      <c r="R10" s="23">
        <f>Q10+(Q10*[1]Sheet1!$C$14)+[1]Sheet1!$D$14+[1]Sheet1!$E$14</f>
        <v>44102.942499999997</v>
      </c>
      <c r="S10" s="23">
        <f>R10+(R10*[1]Sheet1!$C$15)+[1]Sheet1!$D$15+[1]Sheet1!$E$15</f>
        <v>54763.236749999996</v>
      </c>
      <c r="T10" s="23">
        <v>62250</v>
      </c>
      <c r="U10" s="23">
        <f>T10+(T10*[1]Sheet1!$C$17)+[1]Sheet1!$D$17+[1]Sheet1!$E$17</f>
        <v>75762.5</v>
      </c>
      <c r="V10" s="23">
        <f>U10+(U10*[1]Sheet1!$C$18)+[1]Sheet1!$D$18+[1]Sheet1!$E$18</f>
        <v>91780.625</v>
      </c>
      <c r="W10" s="23">
        <f>V10+(V10*[1]Sheet1!$C$19)+[1]Sheet1!$D$19+[1]Sheet1!$E$19</f>
        <v>107216.26875</v>
      </c>
      <c r="X10" s="23">
        <f>W10+(W10*[1]Sheet1!$C$20)+[1]Sheet1!$D$20+[1]Sheet1!$E$20</f>
        <v>118689.244875</v>
      </c>
      <c r="Y10" s="23">
        <f>X10+(X10*[1]Sheet1!$C$21)+[1]Sheet1!$D$21+[1]Sheet1!$E$21</f>
        <v>141590.49201625001</v>
      </c>
      <c r="Z10" s="23">
        <f>Y10+(Y10*[1]Sheet1!$C$22)+[1]Sheet1!$D$22+[1]Sheet1!$E$22</f>
        <v>178234.541217875</v>
      </c>
      <c r="AA10" s="23">
        <f>Z10+(Z10*[1]Sheet1!$C$23)+[1]Sheet1!$D$23+[1]Sheet1!$E$23</f>
        <v>225732.68616402001</v>
      </c>
      <c r="AB10" s="23">
        <f>AA10+(AA10*[1]Sheet1!$C$24)+[1]Sheet1!$D$24+[1]Sheet1!$E$24</f>
        <v>274107.24281190342</v>
      </c>
      <c r="AC10" s="23">
        <f>AB10+(AB10*[1]Sheet1!$C$25)+[1]Sheet1!$D$25+[1]Sheet1!$E$25</f>
        <v>322482.25680556992</v>
      </c>
      <c r="AD10" s="23">
        <f>AC10+(AC10*[1]Sheet1!$C$26)+[1]Sheet1!$D$26+[1]Sheet1!$E$26</f>
        <v>384948.1276222383</v>
      </c>
      <c r="AE10" s="23">
        <f>AD10+(AD10*[1]Sheet1!$C$27)+[1]Sheet1!$D$27+[1]Sheet1!$E$27</f>
        <v>470190.73289495107</v>
      </c>
      <c r="AF10" s="23">
        <f>AE10+(AE10*[1]Sheet1!$C$28)+[1]Sheet1!$D$28+[1]Sheet1!$E$28</f>
        <v>641697.52817129472</v>
      </c>
      <c r="AG10" s="23">
        <f>AF10+(AF10*[1]Sheet1!$C$29)+[1]Sheet1!$D$29+[1]Sheet1!$E$29</f>
        <v>827618.15739698894</v>
      </c>
      <c r="AH10" s="23">
        <f>AG10+(AG10*[1]Sheet1!$C$30)+[1]Sheet1!$D$30+[1]Sheet1!$E$30</f>
        <v>1172250.878320206</v>
      </c>
      <c r="AI10" s="23">
        <f>AH10+(AH10*[1]Sheet1!$C$31)+[1]Sheet1!$D$31+[1]Sheet1!$E$31</f>
        <v>1859428.2120818843</v>
      </c>
      <c r="AJ10" s="23">
        <f>AI10+(AI10*[1]Sheet1!$C$32)+[1]Sheet1!$D$32+[1]Sheet1!$E$32</f>
        <v>2403504.1366190799</v>
      </c>
      <c r="AK10" s="25">
        <v>4671172.3816113658</v>
      </c>
    </row>
    <row r="11" spans="1:37" ht="22.2" x14ac:dyDescent="0.25">
      <c r="A11" s="18">
        <v>1381</v>
      </c>
      <c r="B11" s="19">
        <f t="shared" si="0"/>
        <v>23281.910762503368</v>
      </c>
      <c r="C11" s="27">
        <v>4.4999999999999998E-2</v>
      </c>
      <c r="D11" s="19">
        <v>3500</v>
      </c>
      <c r="E11" s="19">
        <v>580</v>
      </c>
      <c r="F11" s="19"/>
      <c r="G11" s="19"/>
      <c r="H11" s="19"/>
      <c r="I11" s="19"/>
      <c r="J11" s="19"/>
      <c r="K11" s="19"/>
      <c r="L11" s="19"/>
      <c r="M11" s="19"/>
      <c r="N11" s="19"/>
      <c r="O11" s="19">
        <v>23282</v>
      </c>
      <c r="P11" s="19">
        <f>O11+(O11*[1]Sheet1!$C$12)+[1]Sheet1!$D$12+[1]Sheet1!$E$12</f>
        <v>29156.1</v>
      </c>
      <c r="Q11" s="19">
        <f>P11+(P11*[1]Sheet1!$C$13)+[1]Sheet1!$D$13+[1]Sheet1!$E$13</f>
        <v>37144.1</v>
      </c>
      <c r="R11" s="19">
        <f>Q11+(Q11*[1]Sheet1!$C$14)+[1]Sheet1!$D$14+[1]Sheet1!$E$14</f>
        <v>43494.1</v>
      </c>
      <c r="S11" s="19">
        <f>R11+(R11*[1]Sheet1!$C$15)+[1]Sheet1!$D$15+[1]Sheet1!$E$15</f>
        <v>54093.509999999995</v>
      </c>
      <c r="T11" s="19">
        <v>62250</v>
      </c>
      <c r="U11" s="19">
        <f>T11+(T11*[1]Sheet1!$C$17)+[1]Sheet1!$D$17+[1]Sheet1!$E$17</f>
        <v>75762.5</v>
      </c>
      <c r="V11" s="19">
        <f>U11+(U11*[1]Sheet1!$C$18)+[1]Sheet1!$D$18+[1]Sheet1!$E$18</f>
        <v>91780.625</v>
      </c>
      <c r="W11" s="19">
        <f>V11+(V11*[1]Sheet1!$C$19)+[1]Sheet1!$D$19+[1]Sheet1!$E$19</f>
        <v>107216.26875</v>
      </c>
      <c r="X11" s="19">
        <f>W11+(W11*[1]Sheet1!$C$20)+[1]Sheet1!$D$20+[1]Sheet1!$E$20</f>
        <v>118689.244875</v>
      </c>
      <c r="Y11" s="19">
        <f>X11+(X11*[1]Sheet1!$C$21)+[1]Sheet1!$D$21+[1]Sheet1!$E$21</f>
        <v>141590.49201625001</v>
      </c>
      <c r="Z11" s="19">
        <f>Y11+(Y11*[1]Sheet1!$C$22)+[1]Sheet1!$D$22+[1]Sheet1!$E$22</f>
        <v>178234.541217875</v>
      </c>
      <c r="AA11" s="19">
        <f>Z11+(Z11*[1]Sheet1!$C$23)+[1]Sheet1!$D$23+[1]Sheet1!$E$23</f>
        <v>225732.68616402001</v>
      </c>
      <c r="AB11" s="19">
        <f>AA11+(AA11*[1]Sheet1!$C$24)+[1]Sheet1!$D$24+[1]Sheet1!$E$24</f>
        <v>274107.24281190342</v>
      </c>
      <c r="AC11" s="19">
        <f>AB11+(AB11*[1]Sheet1!$C$25)+[1]Sheet1!$D$25+[1]Sheet1!$E$25</f>
        <v>322482.25680556992</v>
      </c>
      <c r="AD11" s="19">
        <f>AC11+(AC11*[1]Sheet1!$C$26)+[1]Sheet1!$D$26+[1]Sheet1!$E$26</f>
        <v>384948.1276222383</v>
      </c>
      <c r="AE11" s="19">
        <f>AD11+(AD11*[1]Sheet1!$C$27)+[1]Sheet1!$D$27+[1]Sheet1!$E$27</f>
        <v>470190.73289495107</v>
      </c>
      <c r="AF11" s="19">
        <f>AE11+(AE11*[1]Sheet1!$C$28)+[1]Sheet1!$D$28+[1]Sheet1!$E$28</f>
        <v>641697.52817129472</v>
      </c>
      <c r="AG11" s="19">
        <f>AF11+(AF11*[1]Sheet1!$C$29)+[1]Sheet1!$D$29+[1]Sheet1!$E$29</f>
        <v>827618.15739698894</v>
      </c>
      <c r="AH11" s="19">
        <f>AG11+(AG11*[1]Sheet1!$C$30)+[1]Sheet1!$D$30+[1]Sheet1!$E$30</f>
        <v>1172250.878320206</v>
      </c>
      <c r="AI11" s="19">
        <f>AH11+(AH11*[1]Sheet1!$C$31)+[1]Sheet1!$D$31+[1]Sheet1!$E$31</f>
        <v>1859428.2120818843</v>
      </c>
      <c r="AJ11" s="19">
        <f>AI11+(AI11*[1]Sheet1!$C$32)+[1]Sheet1!$D$32+[1]Sheet1!$E$32</f>
        <v>2403504.1366190799</v>
      </c>
      <c r="AK11" s="21">
        <v>4671172.3816113658</v>
      </c>
    </row>
    <row r="12" spans="1:37" ht="22.2" x14ac:dyDescent="0.25">
      <c r="A12" s="22">
        <v>1382</v>
      </c>
      <c r="B12" s="23">
        <f t="shared" si="0"/>
        <v>28446.006300628538</v>
      </c>
      <c r="C12" s="24">
        <v>0.05</v>
      </c>
      <c r="D12" s="23">
        <v>4000</v>
      </c>
      <c r="E12" s="23">
        <v>710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>
        <v>28446</v>
      </c>
      <c r="Q12" s="23">
        <f>P12+(P12*[1]Sheet1!$C$13)+[1]Sheet1!$D$13+[1]Sheet1!$E$13</f>
        <v>36434</v>
      </c>
      <c r="R12" s="23">
        <f>Q12+(Q12*[1]Sheet1!$C$14)+[1]Sheet1!$D$14+[1]Sheet1!$E$14</f>
        <v>42784</v>
      </c>
      <c r="S12" s="23">
        <f>R12+(R12*[1]Sheet1!$C$15)+[1]Sheet1!$D$15+[1]Sheet1!$E$15</f>
        <v>53312.4</v>
      </c>
      <c r="T12" s="23">
        <v>62250</v>
      </c>
      <c r="U12" s="23">
        <f>T12+(T12*[1]Sheet1!$C$17)+[1]Sheet1!$D$17+[1]Sheet1!$E$17</f>
        <v>75762.5</v>
      </c>
      <c r="V12" s="23">
        <f>U12+(U12*[1]Sheet1!$C$18)+[1]Sheet1!$D$18+[1]Sheet1!$E$18</f>
        <v>91780.625</v>
      </c>
      <c r="W12" s="23">
        <f>V12+(V12*[1]Sheet1!$C$19)+[1]Sheet1!$D$19+[1]Sheet1!$E$19</f>
        <v>107216.26875</v>
      </c>
      <c r="X12" s="23">
        <f>W12+(W12*[1]Sheet1!$C$20)+[1]Sheet1!$D$20+[1]Sheet1!$E$20</f>
        <v>118689.244875</v>
      </c>
      <c r="Y12" s="23">
        <f>X12+(X12*[1]Sheet1!$C$21)+[1]Sheet1!$D$21+[1]Sheet1!$E$21</f>
        <v>141590.49201625001</v>
      </c>
      <c r="Z12" s="23">
        <f>Y12+(Y12*[1]Sheet1!$C$22)+[1]Sheet1!$D$22+[1]Sheet1!$E$22</f>
        <v>178234.541217875</v>
      </c>
      <c r="AA12" s="23">
        <f>Z12+(Z12*[1]Sheet1!$C$23)+[1]Sheet1!$D$23+[1]Sheet1!$E$23</f>
        <v>225732.68616402001</v>
      </c>
      <c r="AB12" s="23">
        <f>AA12+(AA12*[1]Sheet1!$C$24)+[1]Sheet1!$D$24+[1]Sheet1!$E$24</f>
        <v>274107.24281190342</v>
      </c>
      <c r="AC12" s="23">
        <f>AB12+(AB12*[1]Sheet1!$C$25)+[1]Sheet1!$D$25+[1]Sheet1!$E$25</f>
        <v>322482.25680556992</v>
      </c>
      <c r="AD12" s="23">
        <f>AC12+(AC12*[1]Sheet1!$C$26)+[1]Sheet1!$D$26+[1]Sheet1!$E$26</f>
        <v>384948.1276222383</v>
      </c>
      <c r="AE12" s="23">
        <f>AD12+(AD12*[1]Sheet1!$C$27)+[1]Sheet1!$D$27+[1]Sheet1!$E$27</f>
        <v>470190.73289495107</v>
      </c>
      <c r="AF12" s="23">
        <f>AE12+(AE12*[1]Sheet1!$C$28)+[1]Sheet1!$D$28+[1]Sheet1!$E$28</f>
        <v>641697.52817129472</v>
      </c>
      <c r="AG12" s="23">
        <f>AF12+(AF12*[1]Sheet1!$C$29)+[1]Sheet1!$D$29+[1]Sheet1!$E$29</f>
        <v>827618.15739698894</v>
      </c>
      <c r="AH12" s="23">
        <f>AG12+(AG12*[1]Sheet1!$C$30)+[1]Sheet1!$D$30+[1]Sheet1!$E$30</f>
        <v>1172250.878320206</v>
      </c>
      <c r="AI12" s="23">
        <f>AH12+(AH12*[1]Sheet1!$C$31)+[1]Sheet1!$D$31+[1]Sheet1!$E$31</f>
        <v>1859428.2120818843</v>
      </c>
      <c r="AJ12" s="23">
        <f>AI12+(AI12*[1]Sheet1!$C$32)+[1]Sheet1!$D$32+[1]Sheet1!$E$32</f>
        <v>2403504.1366190799</v>
      </c>
      <c r="AK12" s="25">
        <v>4671172.3816113658</v>
      </c>
    </row>
    <row r="13" spans="1:37" ht="22.2" x14ac:dyDescent="0.25">
      <c r="A13" s="18">
        <v>1383</v>
      </c>
      <c r="B13" s="19">
        <f t="shared" si="0"/>
        <v>35534.006300628535</v>
      </c>
      <c r="C13" s="20">
        <v>0</v>
      </c>
      <c r="D13" s="19">
        <v>7088</v>
      </c>
      <c r="E13" s="19">
        <v>900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>
        <v>35534</v>
      </c>
      <c r="R13" s="19">
        <f>Q13+(Q13*[1]Sheet1!$C$14)+[1]Sheet1!$D$14+[1]Sheet1!$E$14</f>
        <v>41884</v>
      </c>
      <c r="S13" s="19">
        <f>R13+(R13*[1]Sheet1!$C$15)+[1]Sheet1!$D$15+[1]Sheet1!$E$15</f>
        <v>52322.400000000001</v>
      </c>
      <c r="T13" s="19">
        <v>62250</v>
      </c>
      <c r="U13" s="19">
        <f>T13+(T13*[1]Sheet1!$C$17)+[1]Sheet1!$D$17+[1]Sheet1!$E$17</f>
        <v>75762.5</v>
      </c>
      <c r="V13" s="19">
        <f>U13+(U13*[1]Sheet1!$C$18)+[1]Sheet1!$D$18+[1]Sheet1!$E$18</f>
        <v>91780.625</v>
      </c>
      <c r="W13" s="19">
        <f>V13+(V13*[1]Sheet1!$C$19)+[1]Sheet1!$D$19+[1]Sheet1!$E$19</f>
        <v>107216.26875</v>
      </c>
      <c r="X13" s="19">
        <f>W13+(W13*[1]Sheet1!$C$20)+[1]Sheet1!$D$20+[1]Sheet1!$E$20</f>
        <v>118689.244875</v>
      </c>
      <c r="Y13" s="19">
        <f>X13+(X13*[1]Sheet1!$C$21)+[1]Sheet1!$D$21+[1]Sheet1!$E$21</f>
        <v>141590.49201625001</v>
      </c>
      <c r="Z13" s="19">
        <f>Y13+(Y13*[1]Sheet1!$C$22)+[1]Sheet1!$D$22+[1]Sheet1!$E$22</f>
        <v>178234.541217875</v>
      </c>
      <c r="AA13" s="19">
        <f>Z13+(Z13*[1]Sheet1!$C$23)+[1]Sheet1!$D$23+[1]Sheet1!$E$23</f>
        <v>225732.68616402001</v>
      </c>
      <c r="AB13" s="19">
        <f>AA13+(AA13*[1]Sheet1!$C$24)+[1]Sheet1!$D$24+[1]Sheet1!$E$24</f>
        <v>274107.24281190342</v>
      </c>
      <c r="AC13" s="19">
        <f>AB13+(AB13*[1]Sheet1!$C$25)+[1]Sheet1!$D$25+[1]Sheet1!$E$25</f>
        <v>322482.25680556992</v>
      </c>
      <c r="AD13" s="19">
        <f>AC13+(AC13*[1]Sheet1!$C$26)+[1]Sheet1!$D$26+[1]Sheet1!$E$26</f>
        <v>384948.1276222383</v>
      </c>
      <c r="AE13" s="19">
        <f>AD13+(AD13*[1]Sheet1!$C$27)+[1]Sheet1!$D$27+[1]Sheet1!$E$27</f>
        <v>470190.73289495107</v>
      </c>
      <c r="AF13" s="19">
        <f>AE13+(AE13*[1]Sheet1!$C$28)+[1]Sheet1!$D$28+[1]Sheet1!$E$28</f>
        <v>641697.52817129472</v>
      </c>
      <c r="AG13" s="19">
        <f>AF13+(AF13*[1]Sheet1!$C$29)+[1]Sheet1!$D$29+[1]Sheet1!$E$29</f>
        <v>827618.15739698894</v>
      </c>
      <c r="AH13" s="19">
        <f>AG13+(AG13*[1]Sheet1!$C$30)+[1]Sheet1!$D$30+[1]Sheet1!$E$30</f>
        <v>1172250.878320206</v>
      </c>
      <c r="AI13" s="19">
        <f>AH13+(AH13*[1]Sheet1!$C$31)+[1]Sheet1!$D$31+[1]Sheet1!$E$31</f>
        <v>1859428.2120818843</v>
      </c>
      <c r="AJ13" s="19">
        <f>AI13+(AI13*[1]Sheet1!$C$32)+[1]Sheet1!$D$32+[1]Sheet1!$E$32</f>
        <v>2403504.1366190799</v>
      </c>
      <c r="AK13" s="21">
        <v>4671172.3816113658</v>
      </c>
    </row>
    <row r="14" spans="1:37" ht="22.2" x14ac:dyDescent="0.25">
      <c r="A14" s="22">
        <v>1384</v>
      </c>
      <c r="B14" s="23">
        <f t="shared" si="0"/>
        <v>40864.006300628535</v>
      </c>
      <c r="C14" s="24">
        <v>0</v>
      </c>
      <c r="D14" s="23">
        <v>5330</v>
      </c>
      <c r="E14" s="23">
        <v>1020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>
        <v>40864</v>
      </c>
      <c r="S14" s="23">
        <f>S15+[1]Sheet1!$E$15</f>
        <v>51250</v>
      </c>
      <c r="T14" s="23">
        <v>62250</v>
      </c>
      <c r="U14" s="23">
        <f>T14+(T14*[1]Sheet1!$C$17)+[1]Sheet1!$D$17+[1]Sheet1!$E$17</f>
        <v>75762.5</v>
      </c>
      <c r="V14" s="23">
        <f>U14+(U14*[1]Sheet1!$C$18)+[1]Sheet1!$D$18+[1]Sheet1!$E$18</f>
        <v>91780.625</v>
      </c>
      <c r="W14" s="23">
        <f>V14+(V14*[1]Sheet1!$C$19)+[1]Sheet1!$D$19+[1]Sheet1!$E$19</f>
        <v>107216.26875</v>
      </c>
      <c r="X14" s="23">
        <f>W14+(W14*[1]Sheet1!$C$20)+[1]Sheet1!$D$20+[1]Sheet1!$E$20</f>
        <v>118689.244875</v>
      </c>
      <c r="Y14" s="23">
        <f>X14+(X14*[1]Sheet1!$C$21)+[1]Sheet1!$D$21+[1]Sheet1!$E$21</f>
        <v>141590.49201625001</v>
      </c>
      <c r="Z14" s="23">
        <f>Y14+(Y14*[1]Sheet1!$C$22)+[1]Sheet1!$D$22+[1]Sheet1!$E$22</f>
        <v>178234.541217875</v>
      </c>
      <c r="AA14" s="23">
        <f>Z14+(Z14*[1]Sheet1!$C$23)+[1]Sheet1!$D$23+[1]Sheet1!$E$23</f>
        <v>225732.68616402001</v>
      </c>
      <c r="AB14" s="23">
        <f>AA14+(AA14*[1]Sheet1!$C$24)+[1]Sheet1!$D$24+[1]Sheet1!$E$24</f>
        <v>274107.24281190342</v>
      </c>
      <c r="AC14" s="23">
        <f>AB14+(AB14*[1]Sheet1!$C$25)+[1]Sheet1!$D$25+[1]Sheet1!$E$25</f>
        <v>322482.25680556992</v>
      </c>
      <c r="AD14" s="23">
        <f>AC14+(AC14*[1]Sheet1!$C$26)+[1]Sheet1!$D$26+[1]Sheet1!$E$26</f>
        <v>384948.1276222383</v>
      </c>
      <c r="AE14" s="23">
        <f>AD14+(AD14*[1]Sheet1!$C$27)+[1]Sheet1!$D$27+[1]Sheet1!$E$27</f>
        <v>470190.73289495107</v>
      </c>
      <c r="AF14" s="23">
        <f>AE14+(AE14*[1]Sheet1!$C$28)+[1]Sheet1!$D$28+[1]Sheet1!$E$28</f>
        <v>641697.52817129472</v>
      </c>
      <c r="AG14" s="23">
        <f>AF14+(AF14*[1]Sheet1!$C$29)+[1]Sheet1!$D$29+[1]Sheet1!$E$29</f>
        <v>827618.15739698894</v>
      </c>
      <c r="AH14" s="23">
        <f>AG14+(AG14*[1]Sheet1!$C$30)+[1]Sheet1!$D$30+[1]Sheet1!$E$30</f>
        <v>1172250.878320206</v>
      </c>
      <c r="AI14" s="23">
        <f>AH14+(AH14*[1]Sheet1!$C$31)+[1]Sheet1!$D$31+[1]Sheet1!$E$31</f>
        <v>1859428.2120818843</v>
      </c>
      <c r="AJ14" s="23">
        <f>AI14+(AI14*[1]Sheet1!$C$32)+[1]Sheet1!$D$32+[1]Sheet1!$E$32</f>
        <v>2403504.1366190799</v>
      </c>
      <c r="AK14" s="25">
        <v>4671172.3816113658</v>
      </c>
    </row>
    <row r="15" spans="1:37" ht="22.2" x14ac:dyDescent="0.25">
      <c r="A15" s="18">
        <v>1385</v>
      </c>
      <c r="B15" s="19">
        <v>50000</v>
      </c>
      <c r="C15" s="20">
        <v>0.1</v>
      </c>
      <c r="D15" s="19">
        <v>5000</v>
      </c>
      <c r="E15" s="19">
        <v>1250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>
        <v>50000</v>
      </c>
      <c r="T15" s="19">
        <v>62250</v>
      </c>
      <c r="U15" s="19">
        <f>T15+(T15*[1]Sheet1!$C$17)+[1]Sheet1!$D$17+[1]Sheet1!$E$17</f>
        <v>75762.5</v>
      </c>
      <c r="V15" s="19">
        <f>U15+(U15*[1]Sheet1!$C$18)+[1]Sheet1!$D$18+[1]Sheet1!$E$18</f>
        <v>91780.625</v>
      </c>
      <c r="W15" s="19">
        <f>V15+(V15*[1]Sheet1!$C$19)+[1]Sheet1!$D$19+[1]Sheet1!$E$19</f>
        <v>107216.26875</v>
      </c>
      <c r="X15" s="19">
        <f>W15+(W15*[1]Sheet1!$C$20)+[1]Sheet1!$D$20+[1]Sheet1!$E$20</f>
        <v>118689.244875</v>
      </c>
      <c r="Y15" s="19">
        <f>X15+(X15*[1]Sheet1!$C$21)+[1]Sheet1!$D$21+[1]Sheet1!$E$21</f>
        <v>141590.49201625001</v>
      </c>
      <c r="Z15" s="19">
        <f>Y15+(Y15*[1]Sheet1!$C$22)+[1]Sheet1!$D$22+[1]Sheet1!$E$22</f>
        <v>178234.541217875</v>
      </c>
      <c r="AA15" s="19">
        <f>Z15+(Z15*[1]Sheet1!$C$23)+[1]Sheet1!$D$23+[1]Sheet1!$E$23</f>
        <v>225732.68616402001</v>
      </c>
      <c r="AB15" s="19">
        <f>AA15+(AA15*[1]Sheet1!$C$24)+[1]Sheet1!$D$24+[1]Sheet1!$E$24</f>
        <v>274107.24281190342</v>
      </c>
      <c r="AC15" s="19">
        <f>AB15+(AB15*[1]Sheet1!$C$25)+[1]Sheet1!$D$25+[1]Sheet1!$E$25</f>
        <v>322482.25680556992</v>
      </c>
      <c r="AD15" s="19">
        <f>AC15+(AC15*[1]Sheet1!$C$26)+[1]Sheet1!$D$26+[1]Sheet1!$E$26</f>
        <v>384948.1276222383</v>
      </c>
      <c r="AE15" s="19">
        <f>AD15+(AD15*[1]Sheet1!$C$27)+[1]Sheet1!$D$27+[1]Sheet1!$E$27</f>
        <v>470190.73289495107</v>
      </c>
      <c r="AF15" s="19">
        <f>AE15+(AE15*[1]Sheet1!$C$28)+[1]Sheet1!$D$28+[1]Sheet1!$E$28</f>
        <v>641697.52817129472</v>
      </c>
      <c r="AG15" s="19">
        <f>AF15+(AF15*[1]Sheet1!$C$29)+[1]Sheet1!$D$29+[1]Sheet1!$E$29</f>
        <v>827618.15739698894</v>
      </c>
      <c r="AH15" s="19">
        <f>AG15+(AG15*[1]Sheet1!$C$30)+[1]Sheet1!$D$30+[1]Sheet1!$E$30</f>
        <v>1172250.878320206</v>
      </c>
      <c r="AI15" s="19">
        <f>AH15+(AH15*[1]Sheet1!$C$31)+[1]Sheet1!$D$31+[1]Sheet1!$E$31</f>
        <v>1859428.2120818843</v>
      </c>
      <c r="AJ15" s="19">
        <f>AI15+(AI15*[1]Sheet1!$C$32)+[1]Sheet1!$D$32+[1]Sheet1!$E$32</f>
        <v>2403504.1366190799</v>
      </c>
      <c r="AK15" s="21">
        <v>4671172.3816113658</v>
      </c>
    </row>
    <row r="16" spans="1:37" ht="22.2" x14ac:dyDescent="0.25">
      <c r="A16" s="22">
        <v>1386</v>
      </c>
      <c r="B16" s="23">
        <v>61000</v>
      </c>
      <c r="C16" s="24">
        <v>0.1</v>
      </c>
      <c r="D16" s="23">
        <v>0</v>
      </c>
      <c r="E16" s="23">
        <v>1250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>
        <v>61000</v>
      </c>
      <c r="U16" s="23">
        <f>T16+(T16*[1]Sheet1!$C$17)+[1]Sheet1!$D$17+[1]Sheet1!$E$17</f>
        <v>74450</v>
      </c>
      <c r="V16" s="23">
        <f>U16+(U16*[1]Sheet1!$C$18)+[1]Sheet1!$D$18+[1]Sheet1!$E$18</f>
        <v>90402.5</v>
      </c>
      <c r="W16" s="23">
        <f>V16+(V16*[1]Sheet1!$C$19)+[1]Sheet1!$D$19+[1]Sheet1!$E$19</f>
        <v>105741.675</v>
      </c>
      <c r="X16" s="23">
        <f>W16+(W16*[1]Sheet1!$C$20)+[1]Sheet1!$D$20+[1]Sheet1!$E$20</f>
        <v>117126.1755</v>
      </c>
      <c r="Y16" s="23">
        <f>X16+(X16*[1]Sheet1!$C$21)+[1]Sheet1!$D$21+[1]Sheet1!$E$21</f>
        <v>139918.00778499999</v>
      </c>
      <c r="Z16" s="23">
        <f>Y16+(Y16*[1]Sheet1!$C$22)+[1]Sheet1!$D$22+[1]Sheet1!$E$22</f>
        <v>176394.8085635</v>
      </c>
      <c r="AA16" s="23">
        <f>Z16+(Z16*[1]Sheet1!$C$23)+[1]Sheet1!$D$23+[1]Sheet1!$E$23</f>
        <v>223672.18559112001</v>
      </c>
      <c r="AB16" s="23">
        <f>AA16+(AA16*[1]Sheet1!$C$24)+[1]Sheet1!$D$24+[1]Sheet1!$E$24</f>
        <v>271696.45714161044</v>
      </c>
      <c r="AC16" s="23">
        <f>AB16+(AB16*[1]Sheet1!$C$25)+[1]Sheet1!$D$25+[1]Sheet1!$E$25</f>
        <v>319733.9611414359</v>
      </c>
      <c r="AD16" s="23">
        <f>AC16+(AC16*[1]Sheet1!$C$26)+[1]Sheet1!$D$26+[1]Sheet1!$E$26</f>
        <v>381870.0364784082</v>
      </c>
      <c r="AE16" s="23">
        <f>AD16+(AD16*[1]Sheet1!$C$27)+[1]Sheet1!$D$27+[1]Sheet1!$E$27</f>
        <v>466792.52027216263</v>
      </c>
      <c r="AF16" s="23">
        <f>AE16+(AE16*[1]Sheet1!$C$28)+[1]Sheet1!$D$28+[1]Sheet1!$E$28</f>
        <v>637857.54790754372</v>
      </c>
      <c r="AG16" s="23">
        <f>AF16+(AF16*[1]Sheet1!$C$29)+[1]Sheet1!$D$29+[1]Sheet1!$E$29</f>
        <v>823202.18009367527</v>
      </c>
      <c r="AH16" s="23">
        <f>AG16+(AG16*[1]Sheet1!$C$30)+[1]Sheet1!$D$30+[1]Sheet1!$E$30</f>
        <v>1166686.7469180308</v>
      </c>
      <c r="AI16" s="23">
        <f>AH16+(AH16*[1]Sheet1!$C$31)+[1]Sheet1!$D$31+[1]Sheet1!$E$31</f>
        <v>1851749.7107468825</v>
      </c>
      <c r="AJ16" s="23">
        <f>AI16+(AI16*[1]Sheet1!$C$32)+[1]Sheet1!$D$32+[1]Sheet1!$E$32</f>
        <v>2394213.150003728</v>
      </c>
      <c r="AK16" s="25">
        <v>4656210.1767660035</v>
      </c>
    </row>
    <row r="17" spans="1:37" ht="22.2" x14ac:dyDescent="0.25">
      <c r="A17" s="18">
        <v>1387</v>
      </c>
      <c r="B17" s="19">
        <f t="shared" si="0"/>
        <v>73200</v>
      </c>
      <c r="C17" s="20">
        <v>0.05</v>
      </c>
      <c r="D17" s="19">
        <v>9150</v>
      </c>
      <c r="E17" s="19">
        <v>1250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73200</v>
      </c>
      <c r="V17" s="19">
        <f>U17+(U17*[1]Sheet1!$C$18)+[1]Sheet1!$D$18+[1]Sheet1!$E$18</f>
        <v>89090</v>
      </c>
      <c r="W17" s="19">
        <f>V17+(V17*[1]Sheet1!$C$19)+[1]Sheet1!$D$19+[1]Sheet1!$E$19</f>
        <v>104337.3</v>
      </c>
      <c r="X17" s="19">
        <f>W17+(W17*[1]Sheet1!$C$20)+[1]Sheet1!$D$20+[1]Sheet1!$E$20</f>
        <v>115637.538</v>
      </c>
      <c r="Y17" s="19">
        <f>X17+(X17*[1]Sheet1!$C$21)+[1]Sheet1!$D$21+[1]Sheet1!$E$21</f>
        <v>138325.16566</v>
      </c>
      <c r="Z17" s="19">
        <f>Y17+(Y17*[1]Sheet1!$C$22)+[1]Sheet1!$D$22+[1]Sheet1!$E$22</f>
        <v>174642.682226</v>
      </c>
      <c r="AA17" s="19">
        <f>Z17+(Z17*[1]Sheet1!$C$23)+[1]Sheet1!$D$23+[1]Sheet1!$E$23</f>
        <v>221709.80409312001</v>
      </c>
      <c r="AB17" s="19">
        <f>AA17+(AA17*[1]Sheet1!$C$24)+[1]Sheet1!$D$24+[1]Sheet1!$E$24</f>
        <v>269400.47078895045</v>
      </c>
      <c r="AC17" s="19">
        <f>AB17+(AB17*[1]Sheet1!$C$25)+[1]Sheet1!$D$25+[1]Sheet1!$E$25</f>
        <v>317116.53669940354</v>
      </c>
      <c r="AD17" s="19">
        <f>AC17+(AC17*[1]Sheet1!$C$26)+[1]Sheet1!$D$26+[1]Sheet1!$E$26</f>
        <v>378938.52110333194</v>
      </c>
      <c r="AE17" s="19">
        <f>AD17+(AD17*[1]Sheet1!$C$27)+[1]Sheet1!$D$27+[1]Sheet1!$E$27</f>
        <v>463556.12729807844</v>
      </c>
      <c r="AF17" s="19">
        <f>AE17+(AE17*[1]Sheet1!$C$28)+[1]Sheet1!$D$28+[1]Sheet1!$E$28</f>
        <v>634200.42384682863</v>
      </c>
      <c r="AG17" s="19">
        <f>AF17+(AF17*[1]Sheet1!$C$29)+[1]Sheet1!$D$29+[1]Sheet1!$E$29</f>
        <v>818996.4874238529</v>
      </c>
      <c r="AH17" s="19">
        <f>AG17+(AG17*[1]Sheet1!$C$30)+[1]Sheet1!$D$30+[1]Sheet1!$E$30</f>
        <v>1161387.5741540547</v>
      </c>
      <c r="AI17" s="19">
        <f>AH17+(AH17*[1]Sheet1!$C$31)+[1]Sheet1!$D$31+[1]Sheet1!$E$31</f>
        <v>1844436.8523325955</v>
      </c>
      <c r="AJ17" s="19">
        <f>AI17+(AI17*[1]Sheet1!$C$32)+[1]Sheet1!$D$32+[1]Sheet1!$E$32</f>
        <v>2385364.5913224407</v>
      </c>
      <c r="AK17" s="21">
        <v>4641960.4578656591</v>
      </c>
    </row>
    <row r="18" spans="1:37" ht="22.2" x14ac:dyDescent="0.25">
      <c r="A18" s="22">
        <v>1388</v>
      </c>
      <c r="B18" s="23">
        <f t="shared" si="0"/>
        <v>87840</v>
      </c>
      <c r="C18" s="24">
        <v>0.05</v>
      </c>
      <c r="D18" s="23">
        <v>10980</v>
      </c>
      <c r="E18" s="23">
        <v>1250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>
        <v>87840</v>
      </c>
      <c r="W18" s="23">
        <f>V18+(V18*[1]Sheet1!$C$19)+[1]Sheet1!$D$19+[1]Sheet1!$E$19</f>
        <v>102999.8</v>
      </c>
      <c r="X18" s="23">
        <f>W18+(W18*[1]Sheet1!$C$20)+[1]Sheet1!$D$20+[1]Sheet1!$E$20</f>
        <v>114219.788</v>
      </c>
      <c r="Y18" s="23">
        <f>X18+(X18*[1]Sheet1!$C$21)+[1]Sheet1!$D$21+[1]Sheet1!$E$21</f>
        <v>136808.17316000001</v>
      </c>
      <c r="Z18" s="23">
        <f>Y18+(Y18*[1]Sheet1!$C$22)+[1]Sheet1!$D$22+[1]Sheet1!$E$22</f>
        <v>172973.99047600001</v>
      </c>
      <c r="AA18" s="23">
        <f>Z18+(Z18*[1]Sheet1!$C$23)+[1]Sheet1!$D$23+[1]Sheet1!$E$23</f>
        <v>219840.86933312</v>
      </c>
      <c r="AB18" s="23">
        <f>AA18+(AA18*[1]Sheet1!$C$24)+[1]Sheet1!$D$24+[1]Sheet1!$E$24</f>
        <v>267213.81711975043</v>
      </c>
      <c r="AC18" s="23">
        <f>AB18+(AB18*[1]Sheet1!$C$25)+[1]Sheet1!$D$25+[1]Sheet1!$E$25</f>
        <v>314623.75151651551</v>
      </c>
      <c r="AD18" s="23">
        <f>AC18+(AC18*[1]Sheet1!$C$26)+[1]Sheet1!$D$26+[1]Sheet1!$E$26</f>
        <v>376146.60169849737</v>
      </c>
      <c r="AE18" s="23">
        <f>AD18+(AD18*[1]Sheet1!$C$27)+[1]Sheet1!$D$27+[1]Sheet1!$E$27</f>
        <v>460473.84827514109</v>
      </c>
      <c r="AF18" s="23">
        <f>AE18+(AE18*[1]Sheet1!$C$28)+[1]Sheet1!$D$28+[1]Sheet1!$E$28</f>
        <v>630717.44855090941</v>
      </c>
      <c r="AG18" s="23">
        <f>AF18+(AF18*[1]Sheet1!$C$29)+[1]Sheet1!$D$29+[1]Sheet1!$E$29</f>
        <v>814991.06583354576</v>
      </c>
      <c r="AH18" s="23">
        <f>AG18+(AG18*[1]Sheet1!$C$30)+[1]Sheet1!$D$30+[1]Sheet1!$E$30</f>
        <v>1156340.7429502676</v>
      </c>
      <c r="AI18" s="23">
        <f>AH18+(AH18*[1]Sheet1!$C$31)+[1]Sheet1!$D$31+[1]Sheet1!$E$31</f>
        <v>1837472.2252713693</v>
      </c>
      <c r="AJ18" s="23">
        <f>AI18+(AI18*[1]Sheet1!$C$32)+[1]Sheet1!$D$32+[1]Sheet1!$E$32</f>
        <v>2376937.3925783569</v>
      </c>
      <c r="AK18" s="25">
        <v>4628389.2970081856</v>
      </c>
    </row>
    <row r="19" spans="1:37" ht="22.2" x14ac:dyDescent="0.25">
      <c r="A19" s="18">
        <v>1389</v>
      </c>
      <c r="B19" s="19">
        <f t="shared" si="0"/>
        <v>100999.8</v>
      </c>
      <c r="C19" s="20">
        <v>7.0000000000000007E-2</v>
      </c>
      <c r="D19" s="19">
        <v>7011</v>
      </c>
      <c r="E19" s="19">
        <v>2000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>
        <v>101000</v>
      </c>
      <c r="X19" s="19">
        <f>W19+(W19*[1]Sheet1!$C$20)+[1]Sheet1!$D$20+[1]Sheet1!$E$20</f>
        <v>112100</v>
      </c>
      <c r="Y19" s="19">
        <f>X19+(X19*[1]Sheet1!$C$21)+[1]Sheet1!$D$21+[1]Sheet1!$E$21</f>
        <v>134540</v>
      </c>
      <c r="Z19" s="19">
        <f>Y19+(Y19*[1]Sheet1!$C$22)+[1]Sheet1!$D$22+[1]Sheet1!$E$22</f>
        <v>170479</v>
      </c>
      <c r="AA19" s="19">
        <f>Z19+(Z19*[1]Sheet1!$C$23)+[1]Sheet1!$D$23+[1]Sheet1!$E$23</f>
        <v>217046.48</v>
      </c>
      <c r="AB19" s="19">
        <f>AA19+(AA19*[1]Sheet1!$C$24)+[1]Sheet1!$D$24+[1]Sheet1!$E$24</f>
        <v>263944.38160000002</v>
      </c>
      <c r="AC19" s="19">
        <f>AB19+(AB19*[1]Sheet1!$C$25)+[1]Sheet1!$D$25+[1]Sheet1!$E$25</f>
        <v>310896.59502400004</v>
      </c>
      <c r="AD19" s="19">
        <f>AC19+(AC19*[1]Sheet1!$C$26)+[1]Sheet1!$D$26+[1]Sheet1!$E$26</f>
        <v>371972.18642688007</v>
      </c>
      <c r="AE19" s="19">
        <f>AD19+(AD19*[1]Sheet1!$C$27)+[1]Sheet1!$D$27+[1]Sheet1!$E$27</f>
        <v>455865.2938152756</v>
      </c>
      <c r="AF19" s="19">
        <f>AE19+(AE19*[1]Sheet1!$C$28)+[1]Sheet1!$D$28+[1]Sheet1!$E$28</f>
        <v>625509.78201126144</v>
      </c>
      <c r="AG19" s="19">
        <f>AF19+(AF19*[1]Sheet1!$C$29)+[1]Sheet1!$D$29+[1]Sheet1!$E$29</f>
        <v>809002.24931295065</v>
      </c>
      <c r="AH19" s="19">
        <f>AG19+(AG19*[1]Sheet1!$C$30)+[1]Sheet1!$D$30+[1]Sheet1!$E$30</f>
        <v>1148794.8341343179</v>
      </c>
      <c r="AI19" s="19">
        <f>AH19+(AH19*[1]Sheet1!$C$31)+[1]Sheet1!$D$31+[1]Sheet1!$E$31</f>
        <v>1827058.8711053587</v>
      </c>
      <c r="AJ19" s="19">
        <f>AI19+(AI19*[1]Sheet1!$C$32)+[1]Sheet1!$D$32+[1]Sheet1!$E$32</f>
        <v>2364337.234037484</v>
      </c>
      <c r="AK19" s="21">
        <v>4608098.001693964</v>
      </c>
    </row>
    <row r="20" spans="1:37" ht="22.2" x14ac:dyDescent="0.25">
      <c r="A20" s="22">
        <v>1390</v>
      </c>
      <c r="B20" s="23">
        <f t="shared" si="0"/>
        <v>110099.788</v>
      </c>
      <c r="C20" s="24">
        <v>0.06</v>
      </c>
      <c r="D20" s="23">
        <v>3040</v>
      </c>
      <c r="E20" s="23">
        <v>2000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>
        <v>110100</v>
      </c>
      <c r="Y20" s="23">
        <f>X20+(X20*[1]Sheet1!$C$21)+[1]Sheet1!$D$21+[1]Sheet1!$E$21</f>
        <v>132400</v>
      </c>
      <c r="Z20" s="23">
        <f>Y20+(Y20*[1]Sheet1!$C$22)+[1]Sheet1!$D$22+[1]Sheet1!$E$22</f>
        <v>168125</v>
      </c>
      <c r="AA20" s="23">
        <f>Z20+(Z20*[1]Sheet1!$C$23)+[1]Sheet1!$D$23+[1]Sheet1!$E$23</f>
        <v>214410</v>
      </c>
      <c r="AB20" s="23">
        <f>AA20+(AA20*[1]Sheet1!$C$24)+[1]Sheet1!$D$24+[1]Sheet1!$E$24</f>
        <v>260859.7</v>
      </c>
      <c r="AC20" s="23">
        <f>AB20+(AB20*[1]Sheet1!$C$25)+[1]Sheet1!$D$25+[1]Sheet1!$E$25</f>
        <v>307380.05800000002</v>
      </c>
      <c r="AD20" s="23">
        <f>AC20+(AC20*[1]Sheet1!$C$26)+[1]Sheet1!$D$26+[1]Sheet1!$E$26</f>
        <v>368033.66496000002</v>
      </c>
      <c r="AE20" s="23">
        <f>AD20+(AD20*[1]Sheet1!$C$27)+[1]Sheet1!$D$27+[1]Sheet1!$E$27</f>
        <v>451517.16611584002</v>
      </c>
      <c r="AF20" s="23">
        <f>AE20+(AE20*[1]Sheet1!$C$28)+[1]Sheet1!$D$28+[1]Sheet1!$E$28</f>
        <v>620596.39771089924</v>
      </c>
      <c r="AG20" s="23">
        <f>AF20+(AF20*[1]Sheet1!$C$29)+[1]Sheet1!$D$29+[1]Sheet1!$E$29</f>
        <v>803351.85736753407</v>
      </c>
      <c r="AH20" s="23">
        <f>AG20+(AG20*[1]Sheet1!$C$30)+[1]Sheet1!$D$30+[1]Sheet1!$E$30</f>
        <v>1141675.340283093</v>
      </c>
      <c r="AI20" s="23">
        <f>AH20+(AH20*[1]Sheet1!$C$31)+[1]Sheet1!$D$31+[1]Sheet1!$E$31</f>
        <v>1817233.9695906683</v>
      </c>
      <c r="AJ20" s="23">
        <f>AI20+(AI20*[1]Sheet1!$C$32)+[1]Sheet1!$D$32+[1]Sheet1!$E$32</f>
        <v>2352449.1032047085</v>
      </c>
      <c r="AK20" s="25">
        <v>4588953.3558008634</v>
      </c>
    </row>
    <row r="21" spans="1:37" ht="22.2" x14ac:dyDescent="0.25">
      <c r="A21" s="18">
        <v>1391</v>
      </c>
      <c r="B21" s="19">
        <f t="shared" si="0"/>
        <v>129899.77316</v>
      </c>
      <c r="C21" s="20">
        <v>7.0000000000000007E-2</v>
      </c>
      <c r="D21" s="19">
        <v>12093</v>
      </c>
      <c r="E21" s="19">
        <v>2500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>
        <v>129900</v>
      </c>
      <c r="Z21" s="19">
        <f>Y21+(Y21*[1]Sheet1!$C$22)+[1]Sheet1!$D$22+[1]Sheet1!$E$22</f>
        <v>165375</v>
      </c>
      <c r="AA21" s="19">
        <f>Z21+(Z21*[1]Sheet1!$C$23)+[1]Sheet1!$D$23+[1]Sheet1!$E$23</f>
        <v>211330</v>
      </c>
      <c r="AB21" s="19">
        <f>AA21+(AA21*[1]Sheet1!$C$24)+[1]Sheet1!$D$24+[1]Sheet1!$E$24</f>
        <v>257256.1</v>
      </c>
      <c r="AC21" s="19">
        <f>AB21+(AB21*[1]Sheet1!$C$25)+[1]Sheet1!$D$25+[1]Sheet1!$E$25</f>
        <v>303271.95400000003</v>
      </c>
      <c r="AD21" s="19">
        <f>AC21+(AC21*[1]Sheet1!$C$26)+[1]Sheet1!$D$26+[1]Sheet1!$E$26</f>
        <v>363432.58848000003</v>
      </c>
      <c r="AE21" s="19">
        <f>AD21+(AD21*[1]Sheet1!$C$27)+[1]Sheet1!$D$27+[1]Sheet1!$E$27</f>
        <v>446437.57768192003</v>
      </c>
      <c r="AF21" s="19">
        <f>AE21+(AE21*[1]Sheet1!$C$28)+[1]Sheet1!$D$28+[1]Sheet1!$E$28</f>
        <v>614856.46278056968</v>
      </c>
      <c r="AG21" s="19">
        <f>AF21+(AF21*[1]Sheet1!$C$29)+[1]Sheet1!$D$29+[1]Sheet1!$E$29</f>
        <v>796750.93219765509</v>
      </c>
      <c r="AH21" s="19">
        <f>AG21+(AG21*[1]Sheet1!$C$30)+[1]Sheet1!$D$30+[1]Sheet1!$E$30</f>
        <v>1133358.1745690454</v>
      </c>
      <c r="AI21" s="19">
        <f>AH21+(AH21*[1]Sheet1!$C$31)+[1]Sheet1!$D$31+[1]Sheet1!$E$31</f>
        <v>1805756.2809052826</v>
      </c>
      <c r="AJ21" s="19">
        <f>AI21+(AI21*[1]Sheet1!$C$32)+[1]Sheet1!$D$32+[1]Sheet1!$E$32</f>
        <v>2338561.0998953921</v>
      </c>
      <c r="AK21" s="21">
        <v>4566588.1152715394</v>
      </c>
    </row>
    <row r="22" spans="1:37" ht="22.2" x14ac:dyDescent="0.25">
      <c r="A22" s="22">
        <v>1392</v>
      </c>
      <c r="B22" s="23">
        <f t="shared" si="0"/>
        <v>162374.75047599999</v>
      </c>
      <c r="C22" s="24">
        <v>0.1</v>
      </c>
      <c r="D22" s="23">
        <v>19485</v>
      </c>
      <c r="E22" s="23">
        <v>3000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>
        <v>162375</v>
      </c>
      <c r="AA22" s="23">
        <f>Z22+(Z22*[1]Sheet1!$C$23)+[1]Sheet1!$D$23+[1]Sheet1!$E$23</f>
        <v>207970</v>
      </c>
      <c r="AB22" s="23">
        <f>AA22+(AA22*[1]Sheet1!$C$24)+[1]Sheet1!$D$24+[1]Sheet1!$E$24</f>
        <v>253324.9</v>
      </c>
      <c r="AC22" s="23">
        <f>AB22+(AB22*[1]Sheet1!$C$25)+[1]Sheet1!$D$25+[1]Sheet1!$E$25</f>
        <v>298790.386</v>
      </c>
      <c r="AD22" s="23">
        <f>AC22+(AC22*[1]Sheet1!$C$26)+[1]Sheet1!$D$26+[1]Sheet1!$E$26</f>
        <v>358413.23232000001</v>
      </c>
      <c r="AE22" s="23">
        <f>AD22+(AD22*[1]Sheet1!$C$27)+[1]Sheet1!$D$27+[1]Sheet1!$E$27</f>
        <v>440896.20848128002</v>
      </c>
      <c r="AF22" s="23">
        <f>AE22+(AE22*[1]Sheet1!$C$28)+[1]Sheet1!$D$28+[1]Sheet1!$E$28</f>
        <v>608594.71558384644</v>
      </c>
      <c r="AG22" s="23">
        <f>AF22+(AF22*[1]Sheet1!$C$29)+[1]Sheet1!$D$29+[1]Sheet1!$E$29</f>
        <v>789549.92292142345</v>
      </c>
      <c r="AH22" s="23">
        <f>AG22+(AG22*[1]Sheet1!$C$30)+[1]Sheet1!$D$30+[1]Sheet1!$E$30</f>
        <v>1124284.9028809937</v>
      </c>
      <c r="AI22" s="23">
        <f>AH22+(AH22*[1]Sheet1!$C$31)+[1]Sheet1!$D$31+[1]Sheet1!$E$31</f>
        <v>1793235.1659757714</v>
      </c>
      <c r="AJ22" s="23">
        <f>AI22+(AI22*[1]Sheet1!$C$32)+[1]Sheet1!$D$32+[1]Sheet1!$E$32</f>
        <v>2323410.5508306832</v>
      </c>
      <c r="AK22" s="25">
        <v>4542189.6710577318</v>
      </c>
    </row>
    <row r="23" spans="1:37" ht="22.2" x14ac:dyDescent="0.25">
      <c r="A23" s="18">
        <v>1393</v>
      </c>
      <c r="B23" s="19">
        <f t="shared" si="0"/>
        <v>202969.72053311998</v>
      </c>
      <c r="C23" s="20">
        <v>0.12</v>
      </c>
      <c r="D23" s="19">
        <v>21110</v>
      </c>
      <c r="E23" s="19">
        <v>5000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>
        <v>202970</v>
      </c>
      <c r="AB23" s="19">
        <f>AA23+(AA23*[1]Sheet1!$C$24)+[1]Sheet1!$D$24+[1]Sheet1!$E$24</f>
        <v>247474.9</v>
      </c>
      <c r="AC23" s="19">
        <f>AB23+(AB23*[1]Sheet1!$C$25)+[1]Sheet1!$D$25+[1]Sheet1!$E$25</f>
        <v>292121.386</v>
      </c>
      <c r="AD23" s="19">
        <f>AC23+(AC23*[1]Sheet1!$C$26)+[1]Sheet1!$D$26+[1]Sheet1!$E$26</f>
        <v>350943.95231999998</v>
      </c>
      <c r="AE23" s="19">
        <f>AD23+(AD23*[1]Sheet1!$C$27)+[1]Sheet1!$D$27+[1]Sheet1!$E$27</f>
        <v>432650.12336127996</v>
      </c>
      <c r="AF23" s="19">
        <f>AE23+(AE23*[1]Sheet1!$C$28)+[1]Sheet1!$D$28+[1]Sheet1!$E$28</f>
        <v>599276.63939824631</v>
      </c>
      <c r="AG23" s="19">
        <f>AF23+(AF23*[1]Sheet1!$C$29)+[1]Sheet1!$D$29+[1]Sheet1!$E$29</f>
        <v>778834.13530798326</v>
      </c>
      <c r="AH23" s="19">
        <f>AG23+(AG23*[1]Sheet1!$C$30)+[1]Sheet1!$D$30+[1]Sheet1!$E$30</f>
        <v>1110783.0104880589</v>
      </c>
      <c r="AI23" s="19">
        <f>AH23+(AH23*[1]Sheet1!$C$31)+[1]Sheet1!$D$31+[1]Sheet1!$E$31</f>
        <v>1774602.5544735212</v>
      </c>
      <c r="AJ23" s="19">
        <f>AI23+(AI23*[1]Sheet1!$C$32)+[1]Sheet1!$D$32+[1]Sheet1!$E$32</f>
        <v>2300865.0909129605</v>
      </c>
      <c r="AK23" s="21">
        <v>4505882.462406232</v>
      </c>
    </row>
    <row r="24" spans="1:37" ht="22.2" x14ac:dyDescent="0.25">
      <c r="A24" s="22">
        <v>1394</v>
      </c>
      <c r="B24" s="23">
        <f t="shared" si="0"/>
        <v>237474.57302375039</v>
      </c>
      <c r="C24" s="24">
        <v>0.17</v>
      </c>
      <c r="D24" s="23">
        <v>0</v>
      </c>
      <c r="E24" s="23">
        <v>10000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>
        <v>237470</v>
      </c>
      <c r="AC24" s="23">
        <f>AB24+(AB24*[1]Sheet1!$C$25)+[1]Sheet1!$D$25+[1]Sheet1!$E$25</f>
        <v>280715.8</v>
      </c>
      <c r="AD24" s="23">
        <f>AC24+(AC24*[1]Sheet1!$C$26)+[1]Sheet1!$D$26+[1]Sheet1!$E$26</f>
        <v>338169.696</v>
      </c>
      <c r="AE24" s="23">
        <f>AD24+(AD24*[1]Sheet1!$C$27)+[1]Sheet1!$D$27+[1]Sheet1!$E$27</f>
        <v>418547.344384</v>
      </c>
      <c r="AF24" s="23">
        <f>AE24+(AE24*[1]Sheet1!$C$28)+[1]Sheet1!$D$28+[1]Sheet1!$E$28</f>
        <v>583340.49915391998</v>
      </c>
      <c r="AG24" s="23">
        <f>AF24+(AF24*[1]Sheet1!$C$29)+[1]Sheet1!$D$29+[1]Sheet1!$E$29</f>
        <v>760507.57402700803</v>
      </c>
      <c r="AH24" s="23">
        <f>AG24+(AG24*[1]Sheet1!$C$30)+[1]Sheet1!$D$30+[1]Sheet1!$E$30</f>
        <v>1087691.5432740301</v>
      </c>
      <c r="AI24" s="23">
        <f>AH24+(AH24*[1]Sheet1!$C$31)+[1]Sheet1!$D$31+[1]Sheet1!$E$31</f>
        <v>1742736.3297181616</v>
      </c>
      <c r="AJ24" s="23">
        <f>AI24+(AI24*[1]Sheet1!$C$32)+[1]Sheet1!$D$32+[1]Sheet1!$E$32</f>
        <v>2262306.9589589755</v>
      </c>
      <c r="AK24" s="25">
        <v>4443788.4467075337</v>
      </c>
    </row>
    <row r="25" spans="1:37" ht="22.2" x14ac:dyDescent="0.25">
      <c r="A25" s="18">
        <v>1395</v>
      </c>
      <c r="B25" s="19">
        <f t="shared" si="0"/>
        <v>270721.01324707543</v>
      </c>
      <c r="C25" s="20">
        <v>0.14000000000000001</v>
      </c>
      <c r="D25" s="19">
        <v>0</v>
      </c>
      <c r="E25" s="19">
        <v>10000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>
        <v>270722</v>
      </c>
      <c r="AD25" s="19">
        <f>AC25+(AC25*[1]Sheet1!$C$26)+[1]Sheet1!$D$26+[1]Sheet1!$E$26</f>
        <v>326976.64000000001</v>
      </c>
      <c r="AE25" s="19">
        <f>AD25+(AD25*[1]Sheet1!$C$27)+[1]Sheet1!$D$27+[1]Sheet1!$E$27</f>
        <v>406190.21056000004</v>
      </c>
      <c r="AF25" s="19">
        <f>AE25+(AE25*[1]Sheet1!$C$28)+[1]Sheet1!$D$28+[1]Sheet1!$E$28</f>
        <v>569376.93793280004</v>
      </c>
      <c r="AG25" s="19">
        <f>AF25+(AF25*[1]Sheet1!$C$29)+[1]Sheet1!$D$29+[1]Sheet1!$E$29</f>
        <v>744449.47862271999</v>
      </c>
      <c r="AH25" s="19">
        <f>AG25+(AG25*[1]Sheet1!$C$30)+[1]Sheet1!$D$30+[1]Sheet1!$E$30</f>
        <v>1067458.3430646271</v>
      </c>
      <c r="AI25" s="19">
        <f>AH25+(AH25*[1]Sheet1!$C$31)+[1]Sheet1!$D$31+[1]Sheet1!$E$31</f>
        <v>1714814.5134291854</v>
      </c>
      <c r="AJ25" s="19">
        <f>AI25+(AI25*[1]Sheet1!$C$32)+[1]Sheet1!$D$32+[1]Sheet1!$E$32</f>
        <v>2228521.5612493143</v>
      </c>
      <c r="AK25" s="21">
        <v>4389380.4422358954</v>
      </c>
    </row>
    <row r="26" spans="1:37" ht="22.2" x14ac:dyDescent="0.25">
      <c r="A26" s="22">
        <v>1396</v>
      </c>
      <c r="B26" s="23">
        <f t="shared" si="0"/>
        <v>309975.53483672446</v>
      </c>
      <c r="C26" s="24">
        <v>0.12</v>
      </c>
      <c r="D26" s="23">
        <v>6768</v>
      </c>
      <c r="E26" s="23">
        <v>17000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>
        <v>309977</v>
      </c>
      <c r="AE26" s="23">
        <f>AD26+(AD26*[1]Sheet1!$C$27)+[1]Sheet1!$D$27+[1]Sheet1!$E$27</f>
        <v>387422.60800000001</v>
      </c>
      <c r="AF26" s="23">
        <f>AE26+(AE26*[1]Sheet1!$C$28)+[1]Sheet1!$D$28+[1]Sheet1!$E$28</f>
        <v>548169.54704000009</v>
      </c>
      <c r="AG26" s="23">
        <f>AF26+(AF26*[1]Sheet1!$C$29)+[1]Sheet1!$D$29+[1]Sheet1!$E$29</f>
        <v>720060.97909600008</v>
      </c>
      <c r="AH26" s="23">
        <f>AG26+(AG26*[1]Sheet1!$C$30)+[1]Sheet1!$D$30+[1]Sheet1!$E$30</f>
        <v>1036728.8336609601</v>
      </c>
      <c r="AI26" s="23">
        <f>AH26+(AH26*[1]Sheet1!$C$31)+[1]Sheet1!$D$31+[1]Sheet1!$E$31</f>
        <v>1672407.790452125</v>
      </c>
      <c r="AJ26" s="23">
        <f>AI26+(AI26*[1]Sheet1!$C$32)+[1]Sheet1!$D$32+[1]Sheet1!$E$32</f>
        <v>2177209.4264470711</v>
      </c>
      <c r="AK26" s="25">
        <v>4306747.3803503634</v>
      </c>
    </row>
    <row r="27" spans="1:37" ht="22.2" x14ac:dyDescent="0.25">
      <c r="A27" s="18">
        <v>1397</v>
      </c>
      <c r="B27" s="19">
        <f t="shared" si="0"/>
        <v>370420.99045974377</v>
      </c>
      <c r="C27" s="27">
        <v>0.104</v>
      </c>
      <c r="D27" s="19">
        <v>28208</v>
      </c>
      <c r="E27" s="19">
        <v>17000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>
        <v>370423</v>
      </c>
      <c r="AF27" s="19">
        <f>AE27+(AE27*[1]Sheet1!$C$28)+[1]Sheet1!$D$28+[1]Sheet1!$E$28</f>
        <v>528959.99</v>
      </c>
      <c r="AG27" s="19">
        <f>AF27+(AF27*[1]Sheet1!$C$29)+[1]Sheet1!$D$29+[1]Sheet1!$E$29</f>
        <v>697969.98849999998</v>
      </c>
      <c r="AH27" s="19">
        <f>AG27+(AG27*[1]Sheet1!$C$30)+[1]Sheet1!$D$30+[1]Sheet1!$E$30</f>
        <v>1008894.18551</v>
      </c>
      <c r="AI27" s="19">
        <f>AH27+(AH27*[1]Sheet1!$C$31)+[1]Sheet1!$D$31+[1]Sheet1!$E$31</f>
        <v>1633995.9760038001</v>
      </c>
      <c r="AJ27" s="19">
        <f>AI27+(AI27*[1]Sheet1!$C$32)+[1]Sheet1!$D$32+[1]Sheet1!$E$32</f>
        <v>2130731.1309645982</v>
      </c>
      <c r="AK27" s="21">
        <v>4231898.7333053891</v>
      </c>
    </row>
    <row r="28" spans="1:37" ht="22.2" x14ac:dyDescent="0.25">
      <c r="A28" s="22">
        <v>1398</v>
      </c>
      <c r="B28" s="23">
        <f t="shared" si="0"/>
        <v>505624.71921951044</v>
      </c>
      <c r="C28" s="24">
        <v>0.13</v>
      </c>
      <c r="D28" s="23">
        <v>87049</v>
      </c>
      <c r="E28" s="23">
        <v>23333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>
        <v>505627</v>
      </c>
      <c r="AG28" s="23">
        <f>AF28+(AF28*[1]Sheet1!$C$29)+[1]Sheet1!$D$29+[1]Sheet1!$E$29</f>
        <v>671137.05</v>
      </c>
      <c r="AH28" s="23">
        <f>AG28+(AG28*[1]Sheet1!$C$30)+[1]Sheet1!$D$30+[1]Sheet1!$E$30</f>
        <v>975084.68300000008</v>
      </c>
      <c r="AI28" s="23">
        <f>AH28+(AH28*[1]Sheet1!$C$31)+[1]Sheet1!$D$31+[1]Sheet1!$E$31</f>
        <v>1587338.8625400001</v>
      </c>
      <c r="AJ28" s="23">
        <f>AI28+(AI28*[1]Sheet1!$C$32)+[1]Sheet1!$D$32+[1]Sheet1!$E$32</f>
        <v>2074276.0236734001</v>
      </c>
      <c r="AK28" s="25">
        <v>4140983.4285236439</v>
      </c>
    </row>
    <row r="29" spans="1:37" ht="22.2" x14ac:dyDescent="0.25">
      <c r="A29" s="18">
        <v>1399</v>
      </c>
      <c r="B29" s="19">
        <v>636809</v>
      </c>
      <c r="C29" s="20">
        <v>0.15</v>
      </c>
      <c r="D29" s="19">
        <v>56333</v>
      </c>
      <c r="E29" s="19">
        <v>33333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>
        <v>636809</v>
      </c>
      <c r="AH29" s="19">
        <f>AG29+(AG29*[1]Sheet1!$C$30)+[1]Sheet1!$D$30+[1]Sheet1!$E$30</f>
        <v>931831.34</v>
      </c>
      <c r="AI29" s="19">
        <f>AH29+(AH29*[1]Sheet1!$C$31)+[1]Sheet1!$D$31+[1]Sheet1!$E$31</f>
        <v>1527649.2492</v>
      </c>
      <c r="AJ29" s="19">
        <f>AI29+(AI29*[1]Sheet1!$C$32)+[1]Sheet1!$D$32+[1]Sheet1!$E$32</f>
        <v>2002051.5915319999</v>
      </c>
      <c r="AK29" s="21">
        <v>4024673.2030031327</v>
      </c>
    </row>
    <row r="30" spans="1:37" ht="22.2" x14ac:dyDescent="0.25">
      <c r="A30" s="22">
        <v>1400</v>
      </c>
      <c r="B30" s="23">
        <f>ROUNDUP((B29+(B29*C30)+D30),0)</f>
        <v>885165</v>
      </c>
      <c r="C30" s="24">
        <v>0.26</v>
      </c>
      <c r="D30" s="23">
        <v>82785</v>
      </c>
      <c r="E30" s="23">
        <v>46667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>
        <v>885165</v>
      </c>
      <c r="AI30" s="23">
        <f>AH30+(AH30*[1]Sheet1!$C$31)+[1]Sheet1!$D$31+[1]Sheet1!$E$31</f>
        <v>1463249.7</v>
      </c>
      <c r="AJ30" s="23">
        <f>AI30+(AI30*[1]Sheet1!$C$32)+[1]Sheet1!$D$32+[1]Sheet1!$E$32</f>
        <v>1924128.1369999999</v>
      </c>
      <c r="AK30" s="25">
        <v>3899185.2718247995</v>
      </c>
    </row>
    <row r="31" spans="1:37" ht="22.2" x14ac:dyDescent="0.25">
      <c r="A31" s="18">
        <v>1401</v>
      </c>
      <c r="B31" s="19">
        <f>(B30+(B30*C31)+D31)</f>
        <v>1393249.7</v>
      </c>
      <c r="C31" s="20">
        <v>0.38</v>
      </c>
      <c r="D31" s="19">
        <v>171722</v>
      </c>
      <c r="E31" s="19">
        <v>70000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>
        <v>1393250</v>
      </c>
      <c r="AJ31" s="19">
        <f>AI31+(AI31*[1]Sheet1!$C$32)+[1]Sheet1!$D$32+[1]Sheet1!$E$32</f>
        <v>1839428.5</v>
      </c>
      <c r="AK31" s="21">
        <v>3762784.9764</v>
      </c>
    </row>
    <row r="32" spans="1:37" ht="22.2" x14ac:dyDescent="0.25">
      <c r="A32" s="22">
        <v>1402</v>
      </c>
      <c r="B32" s="23">
        <f t="shared" si="0"/>
        <v>1769428.1369999999</v>
      </c>
      <c r="C32" s="24">
        <v>0.21</v>
      </c>
      <c r="D32" s="23">
        <v>83596</v>
      </c>
      <c r="E32" s="23">
        <v>70000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>
        <v>1769428</v>
      </c>
      <c r="AK32" s="25">
        <v>3650056.1712000002</v>
      </c>
    </row>
    <row r="33" spans="1:37" ht="22.2" x14ac:dyDescent="0.25">
      <c r="A33" s="35">
        <v>1403</v>
      </c>
      <c r="B33" s="36">
        <f t="shared" si="0"/>
        <v>2388728.3271399997</v>
      </c>
      <c r="C33" s="37">
        <v>0.22</v>
      </c>
      <c r="D33" s="36">
        <v>230026</v>
      </c>
      <c r="E33" s="36">
        <v>70000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8">
        <v>3557656.3918247996</v>
      </c>
    </row>
    <row r="34" spans="1:37" ht="22.8" thickBot="1" x14ac:dyDescent="0.3">
      <c r="A34" s="39">
        <v>1404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1">
        <v>3463656</v>
      </c>
    </row>
    <row r="35" spans="1:37" ht="14.4" thickTop="1" x14ac:dyDescent="0.25"/>
  </sheetData>
  <sheetProtection algorithmName="SHA-512" hashValue="8FU9phZB3wVEL5ePVPrUnI2K4yh3oseIr6eqCbxwJpWZ+eCp7kNlnLXpWH2hJ6HjzWYxBKFxrMRREuvvGFGpFw==" saltValue="Q2LQxgFhMT2y8UM9MfSa2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3E53-8747-4EA2-B613-7B7C037DDF59}">
  <sheetPr codeName="Sheet3"/>
  <dimension ref="B1:G15"/>
  <sheetViews>
    <sheetView rightToLeft="1" workbookViewId="0">
      <selection activeCell="K7" sqref="K7"/>
    </sheetView>
  </sheetViews>
  <sheetFormatPr defaultRowHeight="18.600000000000001" x14ac:dyDescent="0.25"/>
  <cols>
    <col min="1" max="1" width="8.796875" style="1"/>
    <col min="2" max="7" width="20.69921875" style="1" customWidth="1"/>
    <col min="8" max="16384" width="8.796875" style="1"/>
  </cols>
  <sheetData>
    <row r="1" spans="2:7" ht="19.2" thickBot="1" x14ac:dyDescent="0.3"/>
    <row r="2" spans="2:7" ht="19.8" thickTop="1" thickBot="1" x14ac:dyDescent="0.3">
      <c r="B2" s="6" t="s">
        <v>25</v>
      </c>
      <c r="C2" s="7" t="s">
        <v>26</v>
      </c>
      <c r="D2" s="7" t="s">
        <v>27</v>
      </c>
      <c r="E2" s="8" t="s">
        <v>28</v>
      </c>
      <c r="F2" s="7" t="s">
        <v>3</v>
      </c>
      <c r="G2" s="9" t="s">
        <v>81</v>
      </c>
    </row>
    <row r="3" spans="2:7" ht="25.05" customHeight="1" x14ac:dyDescent="0.25">
      <c r="B3" s="2" t="s">
        <v>29</v>
      </c>
      <c r="C3" s="3">
        <v>31</v>
      </c>
      <c r="D3" s="3">
        <v>5</v>
      </c>
      <c r="E3" s="3">
        <v>6</v>
      </c>
      <c r="F3" s="3">
        <f>C3-D3-E3</f>
        <v>20</v>
      </c>
      <c r="G3" s="32">
        <f>F3*7.33</f>
        <v>146.6</v>
      </c>
    </row>
    <row r="4" spans="2:7" ht="25.05" customHeight="1" x14ac:dyDescent="0.25">
      <c r="B4" s="28" t="s">
        <v>30</v>
      </c>
      <c r="C4" s="29">
        <v>31</v>
      </c>
      <c r="D4" s="29">
        <v>4</v>
      </c>
      <c r="E4" s="29">
        <v>2</v>
      </c>
      <c r="F4" s="29">
        <f>C4-D4-E4</f>
        <v>25</v>
      </c>
      <c r="G4" s="33">
        <f>F4*7.33</f>
        <v>183.25</v>
      </c>
    </row>
    <row r="5" spans="2:7" ht="25.05" customHeight="1" x14ac:dyDescent="0.25">
      <c r="B5" s="4" t="s">
        <v>31</v>
      </c>
      <c r="C5" s="5">
        <v>31</v>
      </c>
      <c r="D5" s="5">
        <v>5</v>
      </c>
      <c r="E5" s="5">
        <v>3</v>
      </c>
      <c r="F5" s="3">
        <f t="shared" ref="F5:F14" si="0">C5-D5-E5</f>
        <v>23</v>
      </c>
      <c r="G5" s="32">
        <f t="shared" ref="G5:G14" si="1">F5*7.33</f>
        <v>168.59</v>
      </c>
    </row>
    <row r="6" spans="2:7" ht="25.05" customHeight="1" x14ac:dyDescent="0.25">
      <c r="B6" s="28" t="s">
        <v>32</v>
      </c>
      <c r="C6" s="29">
        <v>31</v>
      </c>
      <c r="D6" s="29">
        <v>4</v>
      </c>
      <c r="E6" s="29">
        <v>2</v>
      </c>
      <c r="F6" s="29">
        <f t="shared" si="0"/>
        <v>25</v>
      </c>
      <c r="G6" s="33">
        <f t="shared" si="1"/>
        <v>183.25</v>
      </c>
    </row>
    <row r="7" spans="2:7" ht="25.05" customHeight="1" x14ac:dyDescent="0.25">
      <c r="B7" s="4" t="s">
        <v>33</v>
      </c>
      <c r="C7" s="5">
        <v>31</v>
      </c>
      <c r="D7" s="5">
        <v>5</v>
      </c>
      <c r="E7" s="5">
        <v>1</v>
      </c>
      <c r="F7" s="3">
        <f t="shared" si="0"/>
        <v>25</v>
      </c>
      <c r="G7" s="32">
        <f t="shared" si="1"/>
        <v>183.25</v>
      </c>
    </row>
    <row r="8" spans="2:7" ht="25.05" customHeight="1" x14ac:dyDescent="0.25">
      <c r="B8" s="28" t="s">
        <v>34</v>
      </c>
      <c r="C8" s="29">
        <v>31</v>
      </c>
      <c r="D8" s="29">
        <v>4</v>
      </c>
      <c r="E8" s="29">
        <v>3</v>
      </c>
      <c r="F8" s="29">
        <f t="shared" si="0"/>
        <v>24</v>
      </c>
      <c r="G8" s="33">
        <f t="shared" si="1"/>
        <v>175.92000000000002</v>
      </c>
    </row>
    <row r="9" spans="2:7" ht="25.05" customHeight="1" x14ac:dyDescent="0.25">
      <c r="B9" s="4" t="s">
        <v>35</v>
      </c>
      <c r="C9" s="5">
        <v>30</v>
      </c>
      <c r="D9" s="5">
        <v>4</v>
      </c>
      <c r="E9" s="5">
        <v>0</v>
      </c>
      <c r="F9" s="3">
        <f t="shared" si="0"/>
        <v>26</v>
      </c>
      <c r="G9" s="32">
        <f t="shared" si="1"/>
        <v>190.58</v>
      </c>
    </row>
    <row r="10" spans="2:7" ht="25.05" customHeight="1" x14ac:dyDescent="0.25">
      <c r="B10" s="28" t="s">
        <v>36</v>
      </c>
      <c r="C10" s="29">
        <v>30</v>
      </c>
      <c r="D10" s="29">
        <v>5</v>
      </c>
      <c r="E10" s="29">
        <v>0</v>
      </c>
      <c r="F10" s="29">
        <f t="shared" si="0"/>
        <v>25</v>
      </c>
      <c r="G10" s="33">
        <f t="shared" si="1"/>
        <v>183.25</v>
      </c>
    </row>
    <row r="11" spans="2:7" ht="25.05" customHeight="1" x14ac:dyDescent="0.25">
      <c r="B11" s="4" t="s">
        <v>37</v>
      </c>
      <c r="C11" s="5">
        <v>30</v>
      </c>
      <c r="D11" s="5">
        <v>4</v>
      </c>
      <c r="E11" s="5">
        <v>1</v>
      </c>
      <c r="F11" s="3">
        <f t="shared" si="0"/>
        <v>25</v>
      </c>
      <c r="G11" s="32">
        <f t="shared" si="1"/>
        <v>183.25</v>
      </c>
    </row>
    <row r="12" spans="2:7" ht="25.05" customHeight="1" x14ac:dyDescent="0.25">
      <c r="B12" s="28" t="s">
        <v>38</v>
      </c>
      <c r="C12" s="29">
        <v>30</v>
      </c>
      <c r="D12" s="29">
        <v>4</v>
      </c>
      <c r="E12" s="29">
        <v>2</v>
      </c>
      <c r="F12" s="29">
        <f t="shared" si="0"/>
        <v>24</v>
      </c>
      <c r="G12" s="33">
        <f t="shared" si="1"/>
        <v>175.92000000000002</v>
      </c>
    </row>
    <row r="13" spans="2:7" ht="25.05" customHeight="1" x14ac:dyDescent="0.25">
      <c r="B13" s="4" t="s">
        <v>39</v>
      </c>
      <c r="C13" s="5">
        <v>30</v>
      </c>
      <c r="D13" s="5">
        <v>4</v>
      </c>
      <c r="E13" s="5">
        <v>2</v>
      </c>
      <c r="F13" s="3">
        <f t="shared" si="0"/>
        <v>24</v>
      </c>
      <c r="G13" s="32">
        <f t="shared" si="1"/>
        <v>175.92000000000002</v>
      </c>
    </row>
    <row r="14" spans="2:7" ht="25.05" customHeight="1" thickBot="1" x14ac:dyDescent="0.3">
      <c r="B14" s="30" t="s">
        <v>40</v>
      </c>
      <c r="C14" s="31">
        <v>29</v>
      </c>
      <c r="D14" s="31">
        <v>5</v>
      </c>
      <c r="E14" s="31">
        <v>1</v>
      </c>
      <c r="F14" s="31">
        <f t="shared" si="0"/>
        <v>23</v>
      </c>
      <c r="G14" s="34">
        <f t="shared" si="1"/>
        <v>168.59</v>
      </c>
    </row>
    <row r="15" spans="2:7" ht="19.2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D9BD-C191-4E36-8D22-13C6FDBB9EB5}">
  <sheetPr codeName="Sheet4"/>
  <dimension ref="B1:G10"/>
  <sheetViews>
    <sheetView rightToLeft="1" workbookViewId="0">
      <selection activeCell="G12" sqref="G12"/>
    </sheetView>
  </sheetViews>
  <sheetFormatPr defaultRowHeight="18.600000000000001" x14ac:dyDescent="0.25"/>
  <cols>
    <col min="1" max="2" width="8.796875" style="1"/>
    <col min="3" max="3" width="12.19921875" style="1" customWidth="1"/>
    <col min="4" max="4" width="21.19921875" style="1" bestFit="1" customWidth="1"/>
    <col min="5" max="5" width="21.59765625" style="1" customWidth="1"/>
    <col min="6" max="6" width="13.296875" style="1" customWidth="1"/>
    <col min="7" max="7" width="12" style="1" customWidth="1"/>
    <col min="8" max="16384" width="8.796875" style="1"/>
  </cols>
  <sheetData>
    <row r="1" spans="2:7" ht="19.2" thickBot="1" x14ac:dyDescent="0.3"/>
    <row r="2" spans="2:7" ht="19.8" thickTop="1" thickBot="1" x14ac:dyDescent="0.3">
      <c r="B2" s="71" t="s">
        <v>92</v>
      </c>
      <c r="C2" s="71"/>
      <c r="D2" s="71"/>
      <c r="E2" s="71"/>
      <c r="F2" s="71"/>
      <c r="G2" s="71"/>
    </row>
    <row r="3" spans="2:7" ht="19.8" thickTop="1" thickBot="1" x14ac:dyDescent="0.3">
      <c r="B3" s="42" t="s">
        <v>93</v>
      </c>
      <c r="C3" s="43" t="s">
        <v>94</v>
      </c>
      <c r="D3" s="43" t="s">
        <v>95</v>
      </c>
      <c r="E3" s="42" t="s">
        <v>96</v>
      </c>
      <c r="F3" s="43" t="s">
        <v>97</v>
      </c>
      <c r="G3" s="43" t="s">
        <v>98</v>
      </c>
    </row>
    <row r="4" spans="2:7" ht="19.8" thickTop="1" thickBot="1" x14ac:dyDescent="0.3">
      <c r="B4" s="42">
        <v>1</v>
      </c>
      <c r="C4" s="43">
        <v>0</v>
      </c>
      <c r="D4" s="43">
        <v>240000000</v>
      </c>
      <c r="E4" s="44">
        <v>0</v>
      </c>
      <c r="F4" s="43">
        <f>(D4-C4)*E4</f>
        <v>0</v>
      </c>
      <c r="G4" s="43">
        <v>0</v>
      </c>
    </row>
    <row r="5" spans="2:7" ht="19.8" thickTop="1" thickBot="1" x14ac:dyDescent="0.3">
      <c r="B5" s="42">
        <v>2</v>
      </c>
      <c r="C5" s="43">
        <v>240000000</v>
      </c>
      <c r="D5" s="43">
        <v>300000000</v>
      </c>
      <c r="E5" s="44">
        <v>0.1</v>
      </c>
      <c r="F5" s="43">
        <f>(D5-C5)*E5</f>
        <v>6000000</v>
      </c>
      <c r="G5" s="43">
        <f>G4+F5</f>
        <v>6000000</v>
      </c>
    </row>
    <row r="6" spans="2:7" ht="19.8" thickTop="1" thickBot="1" x14ac:dyDescent="0.3">
      <c r="B6" s="42">
        <v>3</v>
      </c>
      <c r="C6" s="43">
        <v>300000000</v>
      </c>
      <c r="D6" s="43">
        <v>380000000</v>
      </c>
      <c r="E6" s="44">
        <v>0.15</v>
      </c>
      <c r="F6" s="43">
        <f t="shared" ref="F6:F8" si="0">(D6-C6)*E6</f>
        <v>12000000</v>
      </c>
      <c r="G6" s="43">
        <f t="shared" ref="G6:G8" si="1">G5+F6</f>
        <v>18000000</v>
      </c>
    </row>
    <row r="7" spans="2:7" ht="19.8" thickTop="1" thickBot="1" x14ac:dyDescent="0.3">
      <c r="B7" s="42">
        <v>4</v>
      </c>
      <c r="C7" s="43">
        <v>380000000</v>
      </c>
      <c r="D7" s="43">
        <v>500000000</v>
      </c>
      <c r="E7" s="44">
        <v>0.2</v>
      </c>
      <c r="F7" s="43">
        <f t="shared" si="0"/>
        <v>24000000</v>
      </c>
      <c r="G7" s="43">
        <f t="shared" si="1"/>
        <v>42000000</v>
      </c>
    </row>
    <row r="8" spans="2:7" ht="19.8" thickTop="1" thickBot="1" x14ac:dyDescent="0.3">
      <c r="B8" s="42">
        <v>5</v>
      </c>
      <c r="C8" s="43">
        <v>500000000</v>
      </c>
      <c r="D8" s="43">
        <v>666666667</v>
      </c>
      <c r="E8" s="44">
        <v>0.25</v>
      </c>
      <c r="F8" s="43">
        <f t="shared" si="0"/>
        <v>41666666.75</v>
      </c>
      <c r="G8" s="43">
        <f t="shared" si="1"/>
        <v>83666666.75</v>
      </c>
    </row>
    <row r="9" spans="2:7" ht="19.8" thickTop="1" thickBot="1" x14ac:dyDescent="0.3">
      <c r="B9" s="42">
        <v>6</v>
      </c>
      <c r="C9" s="43">
        <v>666666667</v>
      </c>
      <c r="D9" s="43"/>
      <c r="E9" s="44">
        <v>0.3</v>
      </c>
      <c r="F9" s="43"/>
      <c r="G9" s="43"/>
    </row>
    <row r="10" spans="2:7" ht="19.2" thickTop="1" x14ac:dyDescent="0.25"/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C891-3624-4014-8E98-7B56E1DECB7F}">
  <sheetPr codeName="Sheet5"/>
  <dimension ref="C3:C5"/>
  <sheetViews>
    <sheetView rightToLeft="1" workbookViewId="0">
      <selection activeCell="F9" sqref="F9"/>
    </sheetView>
  </sheetViews>
  <sheetFormatPr defaultRowHeight="13.8" x14ac:dyDescent="0.25"/>
  <sheetData>
    <row r="3" spans="3:3" x14ac:dyDescent="0.25">
      <c r="C3" t="s">
        <v>13</v>
      </c>
    </row>
    <row r="4" spans="3:3" x14ac:dyDescent="0.25">
      <c r="C4" t="s">
        <v>16</v>
      </c>
    </row>
    <row r="5" spans="3:3" x14ac:dyDescent="0.25">
      <c r="C5" t="s">
        <v>17</v>
      </c>
    </row>
  </sheetData>
  <sheetProtection algorithmName="SHA-512" hashValue="BEqWcS1z5qBH6mpv8S7cfVeUmrD2jbrfaRlqeuzofW1zlOfGfKMC50BgA74kc75XruSWS5Vm75bcKDjtwqv1Rw==" saltValue="Fsj7oiCusp5Hcx4QYaYbB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محاسبات حقوق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Ghaderian</dc:creator>
  <cp:lastModifiedBy>Amin Ghaderian</cp:lastModifiedBy>
  <cp:lastPrinted>2024-04-15T09:53:39Z</cp:lastPrinted>
  <dcterms:created xsi:type="dcterms:W3CDTF">2024-04-15T08:47:54Z</dcterms:created>
  <dcterms:modified xsi:type="dcterms:W3CDTF">2025-04-06T10:00:20Z</dcterms:modified>
</cp:coreProperties>
</file>